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97006D78-655B-40EC-9333-FC39928A5CD4}" xr6:coauthVersionLast="36" xr6:coauthVersionMax="47" xr10:uidLastSave="{00000000-0000-0000-0000-000000000000}"/>
  <bookViews>
    <workbookView xWindow="0" yWindow="0" windowWidth="28800" windowHeight="11325" tabRatio="603" activeTab="2" xr2:uid="{00000000-000D-0000-FFFF-FFFF00000000}"/>
  </bookViews>
  <sheets>
    <sheet name="Nouveautés" sheetId="10" r:id="rId1"/>
    <sheet name="Lisez-moi" sheetId="7" r:id="rId2"/>
    <sheet name="AAP-DGOS_GBudget" sheetId="1" r:id="rId3"/>
    <sheet name="Couts_Unitaires_métiers" sheetId="11" r:id="rId4"/>
    <sheet name="Métiers recherche clinique" sheetId="3" r:id="rId5"/>
    <sheet name="FAQ" sheetId="6" r:id="rId6"/>
    <sheet name="Exemple" sheetId="9" r:id="rId7"/>
    <sheet name="RappelData" sheetId="5" state="hidden" r:id="rId8"/>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2">'AAP-DGOS_GBudget'!$A$1:$E$144</definedName>
    <definedName name="_xlnm.Print_Area" localSheetId="6">Exemple!$A$1:$E$144</definedName>
    <definedName name="_xlnm.Print_Area" localSheetId="1">'Lisez-moi'!$B$1:$C$42</definedName>
    <definedName name="_xlnm.Print_Area" localSheetId="4">'Métiers recherche clinique'!$A$1:$P$72</definedName>
    <definedName name="_xlnm.Print_Area" localSheetId="7">RappelData!$A$1:$B$8</definedName>
  </definedNames>
  <calcPr calcId="191029"/>
</workbook>
</file>

<file path=xl/calcChain.xml><?xml version="1.0" encoding="utf-8"?>
<calcChain xmlns="http://schemas.openxmlformats.org/spreadsheetml/2006/main">
  <c r="B94" i="1" l="1"/>
  <c r="J40" i="11" l="1"/>
  <c r="G40" i="11"/>
  <c r="E40" i="11"/>
  <c r="C40" i="11"/>
  <c r="J39" i="11"/>
  <c r="G39" i="11"/>
  <c r="E39" i="11"/>
  <c r="C39" i="11"/>
  <c r="J38" i="11"/>
  <c r="G38" i="11"/>
  <c r="E38" i="11"/>
  <c r="C38" i="11"/>
  <c r="J37" i="11"/>
  <c r="G37" i="11"/>
  <c r="E37" i="11"/>
  <c r="C37" i="11"/>
  <c r="J36" i="11"/>
  <c r="G36" i="11"/>
  <c r="E36" i="11"/>
  <c r="C36" i="11"/>
  <c r="J35" i="11"/>
  <c r="G35" i="11"/>
  <c r="E35" i="11"/>
  <c r="C35" i="11"/>
  <c r="J34" i="11"/>
  <c r="G34" i="11"/>
  <c r="E34" i="11"/>
  <c r="C34" i="11"/>
  <c r="J33" i="11"/>
  <c r="G33" i="11"/>
  <c r="E33" i="11"/>
  <c r="C33" i="11"/>
  <c r="J32" i="11"/>
  <c r="G32" i="11"/>
  <c r="E32" i="11"/>
  <c r="C32" i="11"/>
  <c r="J31" i="11"/>
  <c r="G31" i="11"/>
  <c r="E31" i="11"/>
  <c r="C31" i="11"/>
  <c r="J30" i="11"/>
  <c r="G30" i="11"/>
  <c r="E30" i="11"/>
  <c r="C30" i="11"/>
  <c r="J29" i="11"/>
  <c r="G29" i="11"/>
  <c r="E29" i="11"/>
  <c r="C29" i="11"/>
  <c r="J28" i="11"/>
  <c r="G28" i="11"/>
  <c r="E28" i="11"/>
  <c r="C28" i="11"/>
  <c r="J27" i="11"/>
  <c r="G27" i="11"/>
  <c r="E27" i="11"/>
  <c r="C27" i="11"/>
  <c r="J26" i="11"/>
  <c r="G26" i="11"/>
  <c r="E26" i="11"/>
  <c r="C26" i="11"/>
  <c r="J25" i="11"/>
  <c r="G25" i="11"/>
  <c r="E25" i="11"/>
  <c r="C25" i="11"/>
  <c r="J24" i="11"/>
  <c r="G24" i="11"/>
  <c r="E24" i="11"/>
  <c r="C24" i="11"/>
  <c r="J23" i="11"/>
  <c r="G23" i="11"/>
  <c r="E23" i="11"/>
  <c r="C23" i="11"/>
  <c r="J22" i="11"/>
  <c r="G22" i="11"/>
  <c r="E22" i="11"/>
  <c r="C22" i="11"/>
  <c r="J21" i="11"/>
  <c r="G21" i="11"/>
  <c r="E21" i="11"/>
  <c r="C21" i="11"/>
  <c r="J20" i="11"/>
  <c r="G20" i="11"/>
  <c r="E20" i="11"/>
  <c r="C20" i="11"/>
  <c r="J19" i="11"/>
  <c r="G19" i="11"/>
  <c r="E19" i="11"/>
  <c r="C19" i="11"/>
  <c r="J18" i="11"/>
  <c r="G18" i="11"/>
  <c r="E18" i="11"/>
  <c r="C18" i="11"/>
  <c r="J17" i="11"/>
  <c r="G17" i="11"/>
  <c r="E17" i="11"/>
  <c r="C17" i="11"/>
  <c r="J16" i="11"/>
  <c r="G16" i="11"/>
  <c r="E16" i="11"/>
  <c r="C16" i="11"/>
  <c r="J15" i="11"/>
  <c r="G15" i="11"/>
  <c r="E15" i="11"/>
  <c r="C15" i="11"/>
  <c r="J14" i="11"/>
  <c r="G14" i="11"/>
  <c r="E14" i="11"/>
  <c r="C14" i="11"/>
  <c r="J13" i="11"/>
  <c r="G13" i="11"/>
  <c r="E13" i="11"/>
  <c r="C13" i="11"/>
  <c r="J12" i="11"/>
  <c r="G12" i="11"/>
  <c r="E12" i="11"/>
  <c r="C12" i="11"/>
  <c r="J11" i="11"/>
  <c r="G11" i="11"/>
  <c r="E11" i="11"/>
  <c r="C11" i="11"/>
  <c r="J10" i="11"/>
  <c r="G10" i="11"/>
  <c r="E10" i="11"/>
  <c r="C10" i="11"/>
  <c r="J9" i="11"/>
  <c r="G9" i="11"/>
  <c r="E9" i="11"/>
  <c r="C9" i="11"/>
  <c r="J8" i="11"/>
  <c r="G8" i="11"/>
  <c r="E8" i="11"/>
  <c r="C8" i="11"/>
  <c r="J7" i="11"/>
  <c r="G7" i="11"/>
  <c r="E7" i="11"/>
  <c r="C7" i="11"/>
  <c r="J6" i="11"/>
  <c r="G6" i="11"/>
  <c r="E6" i="11"/>
  <c r="C6" i="11"/>
  <c r="J5" i="11"/>
  <c r="G5" i="11"/>
  <c r="E5" i="11"/>
  <c r="C5" i="11"/>
  <c r="J4" i="11"/>
  <c r="G4" i="11"/>
  <c r="E4" i="11"/>
  <c r="C4" i="11"/>
  <c r="J3" i="11"/>
  <c r="G3" i="11"/>
  <c r="E3" i="11"/>
  <c r="C3" i="11"/>
  <c r="B4" i="5" l="1"/>
  <c r="B3" i="5"/>
  <c r="B2" i="5"/>
  <c r="D82" i="9" l="1"/>
  <c r="D81" i="9"/>
  <c r="E39" i="9" l="1"/>
  <c r="E55" i="9"/>
  <c r="D71" i="9"/>
  <c r="D63" i="9"/>
  <c r="E61" i="9"/>
  <c r="E80" i="9"/>
  <c r="E90" i="9"/>
  <c r="D89" i="9"/>
  <c r="E82" i="9" l="1"/>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3" i="1"/>
  <c r="C43" i="1"/>
  <c r="C54" i="1" s="1"/>
  <c r="D51" i="1"/>
  <c r="E51" i="1"/>
  <c r="C51" i="1"/>
  <c r="D47" i="1"/>
  <c r="E47" i="1"/>
  <c r="C47" i="1"/>
  <c r="C55" i="9" l="1"/>
  <c r="B107" i="9" s="1"/>
  <c r="B109" i="9" s="1"/>
  <c r="B100" i="9"/>
  <c r="C34" i="1"/>
  <c r="C28" i="1"/>
  <c r="C20" i="1"/>
  <c r="C39" i="1" s="1"/>
  <c r="E21" i="1"/>
  <c r="E34" i="1"/>
  <c r="E28" i="1"/>
  <c r="E22" i="1"/>
  <c r="B1" i="5"/>
  <c r="B11" i="5"/>
  <c r="B102" i="9" l="1"/>
  <c r="B104" i="9" s="1"/>
  <c r="B114" i="9" s="1"/>
  <c r="E64" i="1"/>
  <c r="F64" i="1" s="1"/>
  <c r="B113" i="9" l="1"/>
  <c r="B142" i="9"/>
  <c r="B144" i="9" s="1"/>
  <c r="B116" i="9"/>
  <c r="B112" i="9"/>
  <c r="B9" i="5"/>
  <c r="A10" i="9" l="1"/>
  <c r="E63" i="1"/>
  <c r="F63" i="1" s="1"/>
  <c r="E133" i="1" l="1"/>
  <c r="D132" i="1"/>
  <c r="B137" i="1" l="1"/>
  <c r="B6" i="5"/>
  <c r="A10" i="1"/>
  <c r="B7" i="5" l="1"/>
  <c r="E61" i="1" l="1"/>
  <c r="E85" i="1"/>
  <c r="E66" i="1"/>
  <c r="E49" i="1"/>
  <c r="E45" i="1"/>
  <c r="E46" i="1"/>
  <c r="E48" i="1"/>
  <c r="E50" i="1"/>
  <c r="E89" i="1"/>
  <c r="E53" i="1"/>
  <c r="E52" i="1"/>
  <c r="E44" i="1"/>
  <c r="E43" i="1" s="1"/>
  <c r="E54" i="1" s="1"/>
  <c r="E60" i="1"/>
  <c r="E62" i="1"/>
  <c r="E67" i="1"/>
  <c r="E68" i="1"/>
  <c r="E69" i="1"/>
  <c r="E70" i="1"/>
  <c r="E71" i="1"/>
  <c r="E26" i="1"/>
  <c r="E77" i="1"/>
  <c r="E78" i="1"/>
  <c r="E79" i="1"/>
  <c r="E80" i="1"/>
  <c r="E81" i="1"/>
  <c r="E82" i="1"/>
  <c r="E83" i="1"/>
  <c r="E84" i="1"/>
  <c r="E86" i="1"/>
  <c r="E87" i="1"/>
  <c r="E88" i="1"/>
  <c r="E90" i="1"/>
  <c r="E76" i="1"/>
  <c r="E59" i="1"/>
  <c r="E23" i="1"/>
  <c r="E20" i="1" s="1"/>
  <c r="E39" i="1" s="1"/>
  <c r="E24" i="1"/>
  <c r="E25" i="1"/>
  <c r="E27" i="1"/>
  <c r="E29" i="1"/>
  <c r="E30" i="1"/>
  <c r="E31" i="1"/>
  <c r="E32" i="1"/>
  <c r="E33" i="1"/>
  <c r="E35" i="1"/>
  <c r="E36" i="1"/>
  <c r="E37" i="1"/>
  <c r="E38" i="1"/>
  <c r="E55" i="1" l="1"/>
  <c r="B96" i="1" s="1"/>
  <c r="E73" i="1"/>
  <c r="E91" i="1"/>
  <c r="C55" i="1"/>
  <c r="B101" i="1" s="1"/>
  <c r="B103" i="1" s="1"/>
  <c r="B8" i="5" l="1"/>
  <c r="B98" i="1" l="1"/>
  <c r="B106" i="1" l="1"/>
  <c r="B13" i="5" s="1"/>
  <c r="B110" i="1"/>
  <c r="B12" i="5" s="1"/>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0" shapeId="0" xr:uid="{1C3C4E06-D7C7-4956-BE6B-843E25B8F074}">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7848C1FF-8B1F-4CF3-8B90-D6C0444327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8" authorId="0" shapeId="0" xr:uid="{8A21AAAC-2C2F-4B53-8174-E8804222804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0" shapeId="0" xr:uid="{B060D369-0C99-4519-8D81-A1D61C68372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8" authorId="0" shapeId="0" xr:uid="{F5F2702A-2C01-49E5-ABAE-87E744FDDA8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0" authorId="0" shapeId="0" xr:uid="{1574DFA6-FCB0-4BDF-9DC2-DD84B1010CB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0" shapeId="0" xr:uid="{0A2FCAF9-58E4-40D6-AA57-C9E850F0783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516DB23C-9F96-4639-9EA5-1A6EFFD5DD2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0" shapeId="0" xr:uid="{A375FA8D-6221-4BCA-A10F-B9BABA2DFD72}">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0" authorId="0" shapeId="0" xr:uid="{D469A581-8062-4DF9-90DD-ED8839189AB1}">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0" shapeId="0" xr:uid="{E2EFAA21-1CB2-43E4-AD4C-DAAEBEB623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6" authorId="0" shapeId="0" xr:uid="{CCDEF291-42B8-4998-97A4-00BB9CA8636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<sst xmlns="http://schemas.openxmlformats.org/spreadsheetml/2006/main" count="568" uniqueCount="371">
  <si>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</si>
  <si>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</si>
  <si>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</si>
  <si>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</si>
  <si>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</si>
  <si>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</si>
  <si>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</si>
  <si>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</si>
  <si>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</si>
  <si>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</si>
  <si>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</si>
  <si>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</si>
  <si>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</si>
  <si>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</si>
  <si>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</si>
  <si>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</si>
  <si>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</si>
  <si>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</si>
  <si>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</si>
  <si>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</si>
  <si>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</si>
  <si>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</si>
  <si>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</si>
  <si>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</si>
  <si>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</si>
  <si>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</si>
  <si>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</si>
  <si>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</si>
  <si>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</si>
  <si>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</si>
  <si>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</si>
  <si>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</si>
  <si>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</si>
  <si>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</si>
  <si>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</si>
  <si>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</si>
  <si>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</si>
  <si>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</si>
  <si>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</si>
  <si>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</si>
  <si>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</si>
  <si>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</si>
  <si>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</si>
  <si>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</si>
  <si>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</si>
  <si>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</si>
  <si>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</si>
  <si>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</si>
  <si>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</si>
  <si>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</si>
  <si>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</si>
  <si>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</si>
  <si>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</si>
  <si>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</si>
  <si>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</si>
  <si>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</si>
  <si>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</si>
  <si>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</si>
  <si>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</si>
  <si>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</si>
  <si>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</si>
  <si>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</si>
  <si>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</si>
  <si>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</si>
  <si>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</si>
  <si>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</si>
  <si>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</si>
  <si>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</si>
  <si>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</si>
  <si>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</si>
  <si>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</si>
  <si>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</si>
  <si>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</si>
  <si>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</si>
  <si>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</si>
  <si>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</si>
  <si>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</si>
  <si>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</si>
  <si>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</si>
  <si>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</si>
  <si>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</si>
  <si>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</si>
  <si>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</si>
  <si>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</si>
  <si>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</si>
  <si>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</si>
  <si>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</si>
  <si>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</si>
  <si>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</si>
  <si>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</si>
  <si>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</si>
  <si>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</si>
  <si>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</si>
  <si>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</si>
  <si>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</si>
  <si>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</si>
  <si>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</si>
  <si>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</si>
  <si>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</si>
  <si>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</si>
  <si>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</si>
  <si>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</si>
  <si>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</si>
  <si>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</si>
  <si>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</si>
  <si>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</si>
  <si>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</si>
  <si>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</si>
  <si>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</si>
  <si>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</si>
  <si>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</si>
  <si>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</si>
  <si>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</si>
  <si>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</si>
  <si>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</si>
  <si>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</si>
  <si>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</si>
  <si>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</si>
  <si>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</si>
  <si>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</si>
  <si>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</si>
  <si>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</si>
  <si>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</si>
  <si>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</si>
  <si>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</si>
  <si>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</si>
  <si>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</si>
  <si>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</si>
  <si>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</si>
  <si>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</si>
  <si>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</si>
  <si>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</si>
  <si>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</si>
  <si>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</si>
  <si>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</si>
  <si>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</si>
  <si>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</si>
  <si>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</si>
  <si>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</si>
  <si>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</si>
  <si>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</si>
  <si>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</si>
  <si>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</si>
  <si>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</si>
  <si>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</si>
  <si>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</si>
  <si>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</si>
  <si>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</si>
  <si>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</si>
  <si>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</si>
  <si>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</si>
  <si>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</si>
  <si>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</si>
  <si>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</si>
  <si>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</si>
  <si>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</si>
  <si>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</si>
  <si>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</si>
  <si>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</si>
  <si>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</si>
  <si>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</si>
  <si>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</si>
  <si>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</si>
  <si>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</si>
  <si>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</si>
  <si>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</si>
  <si>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</si>
  <si>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</si>
  <si>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</si>
  <si>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</si>
  <si>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</si>
  <si>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</si>
  <si>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</si>
  <si>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</si>
  <si>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</si>
  <si>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</si>
  <si>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</si>
  <si>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</si>
  <si>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</si>
  <si>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</si>
  <si>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</si>
  <si>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</si>
  <si>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</si>
  <si>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</si>
  <si>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</si>
  <si>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</si>
  <si>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</si>
  <si>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</si>
  <si>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</si>
  <si>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</si>
  <si>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</si>
  <si>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</si>
  <si>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</si>
  <si>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</si>
  <si>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</si>
  <si>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</si>
  <si>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</si>
  <si>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</si>
  <si>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</si>
  <si>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</si>
  <si>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</si>
  <si>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</si>
  <si>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</si>
  <si>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</si>
  <si>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</si>
  <si>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</si>
  <si>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</si>
  <si>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</si>
  <si>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</si>
  <si>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</si>
  <si>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EXEMPLE</t>
  </si>
  <si>
    <t>nom-prenom-nom.prenom@email.fr - 06.22.22.22.22</t>
  </si>
  <si>
    <t>CHU DE PARIS</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</si>
  <si>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</si>
  <si>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</si>
  <si>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</si>
  <si>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</si>
  <si>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</si>
  <si>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</si>
  <si>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</si>
  <si>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</si>
  <si>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</si>
  <si>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</si>
  <si>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</si>
  <si>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</si>
  <si>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</si>
  <si>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</si>
  <si>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</si>
  <si>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</si>
  <si>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</si>
  <si>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</si>
  <si>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</si>
  <si>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</si>
  <si>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</si>
  <si>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</si>
  <si>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</si>
  <si>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</si>
  <si>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</si>
  <si>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</si>
  <si>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</si>
  <si>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</si>
  <si>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</si>
  <si>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</si>
  <si>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</si>
  <si>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</si>
  <si>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</si>
  <si>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</si>
  <si>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</si>
  <si>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</si>
  <si>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</si>
  <si>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</si>
  <si>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</si>
  <si>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</si>
  <si>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</si>
  <si>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</si>
  <si>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</si>
  <si>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</si>
  <si>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</si>
  <si>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</si>
  <si>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</si>
  <si>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</si>
  <si>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</si>
  <si>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</si>
  <si>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</si>
  <si>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</si>
  <si>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</si>
  <si>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</si>
  <si>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</si>
  <si>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</si>
  <si>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</si>
  <si>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</si>
  <si>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</si>
  <si>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</si>
  <si>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</si>
  <si>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</si>
  <si>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</si>
  <si>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</si>
  <si>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</si>
  <si>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</si>
  <si>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</si>
  <si>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</si>
  <si>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</si>
  <si>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</si>
  <si>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</si>
  <si>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</si>
  <si>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</si>
  <si>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PHRIP et RECH-MIE</t>
    </r>
  </si>
  <si>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</si>
  <si>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</si>
  <si>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</si>
  <si>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</si>
  <si>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</si>
  <si>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</si>
  <si>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</si>
  <si>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</si>
  <si>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</si>
  <si>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</si>
  <si>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</si>
  <si>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</si>
  <si>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</si>
  <si>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</si>
  <si>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</si>
  <si>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</si>
  <si>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</si>
  <si>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Grille budgétaire AAP 2025</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</si>
  <si>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et PHRIP</t>
    </r>
  </si>
  <si>
    <t>PHRC-K25-325</t>
  </si>
  <si>
    <t>v-0-juillet-2025</t>
  </si>
  <si>
    <t>Numéro du dossier (ex dans Innovarc : PHRC-25-0001) :</t>
  </si>
  <si>
    <t>Nombre de centres (NC) :</t>
  </si>
  <si>
    <t>Durées en mois suivi (DUR)  :</t>
  </si>
  <si>
    <t>Précisions complémentaires (Nb patients) :</t>
  </si>
  <si>
    <t>Commentaires :</t>
  </si>
  <si>
    <t>Version GBudget campagne 2025</t>
  </si>
  <si>
    <r>
      <rPr>
        <sz val="16"/>
        <rFont val="Arial"/>
        <charset val="134"/>
      </rPr>
      <t>Coûts unitaires par Métier - 2024
R</t>
    </r>
    <r>
      <rPr>
        <sz val="11"/>
        <rFont val="Arial"/>
        <charset val="134"/>
      </rPr>
      <t>evalorisation des coûts des métiers suite au SEGUR (+6,75%)</t>
    </r>
  </si>
  <si>
    <t>Personnel</t>
  </si>
  <si>
    <t>année</t>
  </si>
  <si>
    <t>Année
Nouvelle grille</t>
  </si>
  <si>
    <t>mois</t>
  </si>
  <si>
    <t>Mois
Nouvelle grille</t>
  </si>
  <si>
    <t>jour</t>
  </si>
  <si>
    <t>Jour
Nouvelle grille</t>
  </si>
  <si>
    <t>heure</t>
  </si>
  <si>
    <t>Heure
Nouvelle grille</t>
  </si>
  <si>
    <t>Adjoint administratif</t>
  </si>
  <si>
    <t>Agent hospitalier</t>
  </si>
  <si>
    <t>Aide soignante</t>
  </si>
  <si>
    <t>ARC de monitoring (promotion)</t>
  </si>
  <si>
    <t>Bio-statisticien</t>
  </si>
  <si>
    <t>Cadre infirmier</t>
  </si>
  <si>
    <t>CEC</t>
  </si>
  <si>
    <t>Chef de projets - ARC gestionnaire (promotion)</t>
  </si>
  <si>
    <t>Non financé par le PHRC-I</t>
  </si>
  <si>
    <t>Contrôleur de gestion</t>
  </si>
  <si>
    <t>Diététicien</t>
  </si>
  <si>
    <t>IADE IBODE</t>
  </si>
  <si>
    <t>Infirmier recherche Clinique IDE</t>
  </si>
  <si>
    <t>Ingénieur bioinformaticien</t>
  </si>
  <si>
    <t>Ingénieur biologiste</t>
  </si>
  <si>
    <t xml:space="preserve">Ingénieur de recherche </t>
  </si>
  <si>
    <t>Ingénieur économiste</t>
  </si>
  <si>
    <t>Kinésithérapeute</t>
  </si>
  <si>
    <t>Manipulateur électroradiologie</t>
  </si>
  <si>
    <t>Neuro-psychologue</t>
  </si>
  <si>
    <t>Nutritionniste</t>
  </si>
  <si>
    <t>Orthophoniste</t>
  </si>
  <si>
    <t>Orthoptiste</t>
  </si>
  <si>
    <t>Pharmacovigilant (PH)</t>
  </si>
  <si>
    <t>PH</t>
  </si>
  <si>
    <t>Non financé par le PHRC-I sauf si recrutement spécifique ou majorité du financement (ex : méta analyse)</t>
  </si>
  <si>
    <t>Praticien HU (1ETP HU=0,5 ETP H)</t>
  </si>
  <si>
    <t>Praticien non titulaire</t>
  </si>
  <si>
    <t>Préparateur pharmacie</t>
  </si>
  <si>
    <t>Psychologue</t>
  </si>
  <si>
    <t>Psychomotricien</t>
  </si>
  <si>
    <t>Puéricultrice</t>
  </si>
  <si>
    <t>Qualiticien</t>
  </si>
  <si>
    <t>Radiophysicien</t>
  </si>
  <si>
    <t>Sage-femme</t>
  </si>
  <si>
    <t>Secrétariat/ secrétariat médical</t>
  </si>
  <si>
    <t>Sociologue</t>
  </si>
  <si>
    <t>TEC (Investigation)</t>
  </si>
  <si>
    <t>Technicien de laboratoire</t>
  </si>
  <si>
    <t>Les coûts sont sur la base de :</t>
  </si>
  <si>
    <t>coûts horaires sur la base de 7h30/jour</t>
  </si>
  <si>
    <t>couts mensuels = année/12</t>
  </si>
  <si>
    <t>coût hebdomadaire = 37,5 heures</t>
  </si>
  <si>
    <t>1 vacation = 3,5 h</t>
  </si>
  <si>
    <r>
      <rPr>
        <sz val="10"/>
        <rFont val="Arial"/>
        <charset val="134"/>
      </rPr>
      <t xml:space="preserve">194 jours travaillés/an en moyenne (28 jours de congé + 15 j de RTT+ 15j pour les formations et les réunions de service et autres actions non consacrées à des projets de recherche particuliers). (en couts, j=ETP/194) </t>
    </r>
    <r>
      <rPr>
        <b/>
        <sz val="10"/>
        <rFont val="Arial"/>
        <charset val="134"/>
      </rPr>
      <t>Pour passer d'un nombre de jour à un nombre d'ETP : diviser par 194</t>
    </r>
  </si>
  <si>
    <t>1 mois.personne correspond à 1/12 d'ETP (pr passer de mois.personne à ETP, divisee par 12) ; 1 ETP est donc égal à 12 mois.personne (pr passer de l'ETP à mois.personne, multiplier par 12)</t>
  </si>
  <si>
    <t>Mois.personne : calculer la charge en jours pour toute l'étude, puis convertir en mois.personne en multipliant par 0,0618 (12 mois/194 j). A partir d'une charge en heure : multiplier par 0,0082474 pour convertir en mois.personne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</si>
</sst>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_-;\-* #,##0.00_-;_-* &quot;-&quot;??_-;_-@_-"/>
    <numFmt numFmtId="165" formatCode="_-* #,##0\ [$€-40C]_-;\-* #,##0\ [$€-40C]_-;_-* &quot;-&quot;??\ [$€-40C]_-;_-@_-"/>
    <numFmt numFmtId="166" formatCode="_-* #,##0\ &quot;€&quot;_-;\-* #,##0\ &quot;€&quot;_-;_-* &quot;-&quot;??\ &quot;€&quot;_-;_-@_-"/>
    <numFmt numFmtId="167" formatCode="#,##0.0"/>
    <numFmt numFmtId="168" formatCode="0.0"/>
    <numFmt numFmtId="169" formatCode="#,##0.00\ &quot;€&quot;"/>
  </numFmts>
  <fonts count="70">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b/>
      <sz val="18"/>
      <color theme="1"/>
      <name val="Arial"/>
      <family val="2"/>
    </font>
    <font>
      <sz val="16"/>
      <name val="Arial"/>
      <charset val="134"/>
    </font>
    <font>
      <sz val="11"/>
      <name val="Arial"/>
      <charset val="134"/>
    </font>
    <font>
      <b/>
      <sz val="10"/>
      <color indexed="57"/>
      <name val="Arial"/>
      <charset val="134"/>
    </font>
    <font>
      <sz val="10"/>
      <name val="Arial"/>
      <charset val="134"/>
    </font>
    <font>
      <i/>
      <sz val="10"/>
      <name val="Arial"/>
      <charset val="134"/>
    </font>
    <font>
      <b/>
      <i/>
      <sz val="10"/>
      <name val="Arial"/>
      <charset val="134"/>
    </font>
    <font>
      <b/>
      <sz val="10"/>
      <color indexed="10"/>
      <name val="Arial"/>
      <charset val="134"/>
    </font>
    <font>
      <b/>
      <sz val="10"/>
      <name val="Arial"/>
      <charset val="134"/>
    </font>
  </fonts>
  <fills count="17">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auto="1"/>
      </bottom>
      <diagonal/>
    </border>
  </borders>
  <cellStyleXfs count="5">
    <xf numFmtId="0" fontId="0" fillId="0" borderId="0"/>
    <xf numFmtId="9" fontId="47" fillId="0" borderId="0" applyFont="0" applyFill="0" applyBorder="0" applyAlignment="0" applyProtection="0"/>
    <xf numFmtId="44" fontId="47" fillId="0" borderId="0" applyFont="0" applyFill="0" applyBorder="0" applyAlignment="0" applyProtection="0"/>
    <xf numFmtId="164" fontId="47" fillId="0" borderId="0" applyFont="0" applyFill="0" applyBorder="0" applyAlignment="0" applyProtection="0"/>
    <xf numFmtId="0" fontId="55" fillId="0" borderId="0" applyNumberFormat="0" applyFill="0" applyBorder="0" applyAlignment="0" applyProtection="0"/>
  </cellStyleXfs>
  <cellXfs count="318">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5"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6" fontId="1" fillId="3" borderId="12" xfId="2" applyNumberFormat="1" applyFont="1" applyFill="1" applyBorder="1" applyAlignment="1">
      <alignment horizontal="center" vertical="center" wrapText="1"/>
    </xf>
    <xf numFmtId="166" fontId="2" fillId="0" borderId="4"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wrapText="1"/>
    </xf>
    <xf numFmtId="166" fontId="1" fillId="3" borderId="11" xfId="2" applyNumberFormat="1" applyFont="1" applyFill="1" applyBorder="1" applyAlignment="1">
      <alignment vertical="center" wrapText="1"/>
    </xf>
    <xf numFmtId="166" fontId="2" fillId="5" borderId="4" xfId="2" applyNumberFormat="1" applyFont="1" applyFill="1" applyBorder="1" applyAlignment="1">
      <alignment horizontal="center" vertical="center"/>
    </xf>
    <xf numFmtId="166" fontId="6" fillId="8" borderId="4"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wrapText="1"/>
    </xf>
    <xf numFmtId="166"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6"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7" fontId="2" fillId="0" borderId="3" xfId="0" applyNumberFormat="1" applyFont="1" applyBorder="1" applyAlignment="1">
      <alignment horizontal="center" vertical="center"/>
    </xf>
    <xf numFmtId="166" fontId="26" fillId="0" borderId="3" xfId="2" applyNumberFormat="1" applyFont="1" applyBorder="1" applyAlignment="1">
      <alignment horizontal="left" vertical="center"/>
    </xf>
    <xf numFmtId="164" fontId="27" fillId="0" borderId="0" xfId="3" applyFont="1" applyBorder="1"/>
    <xf numFmtId="166" fontId="26" fillId="0" borderId="16" xfId="2" applyNumberFormat="1" applyFont="1" applyBorder="1" applyAlignment="1">
      <alignment horizontal="left" vertical="center"/>
    </xf>
    <xf numFmtId="166" fontId="2" fillId="0" borderId="3" xfId="2" applyNumberFormat="1" applyFont="1" applyFill="1" applyBorder="1" applyAlignment="1">
      <alignment horizontal="center" vertical="center"/>
    </xf>
    <xf numFmtId="168" fontId="1" fillId="3" borderId="12" xfId="0" applyNumberFormat="1" applyFont="1" applyFill="1" applyBorder="1" applyAlignment="1">
      <alignment vertical="center" wrapText="1"/>
    </xf>
    <xf numFmtId="168" fontId="2" fillId="0" borderId="3" xfId="0" applyNumberFormat="1" applyFont="1" applyBorder="1" applyAlignment="1">
      <alignment horizontal="center" vertical="center"/>
    </xf>
    <xf numFmtId="168" fontId="1" fillId="3" borderId="11" xfId="0" applyNumberFormat="1" applyFont="1" applyFill="1" applyBorder="1" applyAlignment="1">
      <alignment vertical="center" wrapText="1"/>
    </xf>
    <xf numFmtId="168" fontId="17" fillId="2" borderId="1" xfId="0" applyNumberFormat="1" applyFont="1" applyFill="1" applyBorder="1" applyAlignment="1">
      <alignment horizontal="center" vertical="center" wrapText="1"/>
    </xf>
    <xf numFmtId="168" fontId="17" fillId="2" borderId="0" xfId="0" applyNumberFormat="1" applyFont="1" applyFill="1" applyAlignment="1">
      <alignment horizontal="center" vertical="center" wrapText="1"/>
    </xf>
    <xf numFmtId="167" fontId="1" fillId="3" borderId="12" xfId="0" applyNumberFormat="1" applyFont="1" applyFill="1" applyBorder="1" applyAlignment="1">
      <alignment horizontal="center" vertical="center" wrapText="1"/>
    </xf>
    <xf numFmtId="167" fontId="1" fillId="3" borderId="11" xfId="0" applyNumberFormat="1" applyFont="1" applyFill="1" applyBorder="1" applyAlignment="1">
      <alignment vertical="center" wrapText="1"/>
    </xf>
    <xf numFmtId="167" fontId="1" fillId="3" borderId="11" xfId="0" applyNumberFormat="1" applyFont="1" applyFill="1" applyBorder="1" applyAlignment="1">
      <alignment horizontal="right" vertical="center" wrapText="1"/>
    </xf>
    <xf numFmtId="167"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26" fillId="0" borderId="14" xfId="0" applyFont="1" applyBorder="1" applyAlignment="1">
      <alignment vertical="center"/>
    </xf>
    <xf numFmtId="0" fontId="55" fillId="0" borderId="3" xfId="4" applyBorder="1" applyAlignment="1">
      <alignment vertical="center"/>
    </xf>
    <xf numFmtId="0" fontId="61" fillId="0" borderId="3" xfId="0" applyFont="1" applyBorder="1" applyAlignment="1">
      <alignment horizontal="center" vertical="center"/>
    </xf>
    <xf numFmtId="0" fontId="26" fillId="0" borderId="0" xfId="0" applyFont="1" applyAlignment="1">
      <alignment horizontal="left" vertical="center" wrapText="1"/>
    </xf>
    <xf numFmtId="0" fontId="62" fillId="16" borderId="0" xfId="0" applyFont="1" applyFill="1" applyBorder="1" applyAlignment="1">
      <alignment horizontal="center" vertical="center" wrapText="1"/>
    </xf>
    <xf numFmtId="0" fontId="64" fillId="0" borderId="0" xfId="0" applyFont="1" applyFill="1"/>
    <xf numFmtId="0" fontId="65" fillId="0" borderId="0" xfId="0" applyFont="1" applyFill="1"/>
    <xf numFmtId="0" fontId="65" fillId="0" borderId="47" xfId="0" applyFont="1" applyFill="1" applyBorder="1" applyAlignment="1">
      <alignment horizontal="center" vertical="center" wrapText="1"/>
    </xf>
    <xf numFmtId="0" fontId="65" fillId="14" borderId="16" xfId="0" applyFont="1" applyFill="1" applyBorder="1" applyAlignment="1">
      <alignment horizontal="center" vertical="center"/>
    </xf>
    <xf numFmtId="0" fontId="65" fillId="16" borderId="16" xfId="0" applyFont="1" applyFill="1" applyBorder="1" applyAlignment="1">
      <alignment horizontal="center" vertical="center" wrapText="1"/>
    </xf>
    <xf numFmtId="0" fontId="65" fillId="0" borderId="54" xfId="0" applyFont="1" applyFill="1" applyBorder="1" applyAlignment="1">
      <alignment wrapText="1"/>
    </xf>
    <xf numFmtId="0" fontId="65" fillId="16" borderId="55" xfId="0" applyFont="1" applyFill="1" applyBorder="1" applyAlignment="1">
      <alignment horizontal="center" vertical="center" wrapText="1"/>
    </xf>
    <xf numFmtId="0" fontId="65" fillId="0" borderId="0" xfId="0" applyFont="1" applyFill="1" applyAlignment="1">
      <alignment wrapText="1"/>
    </xf>
    <xf numFmtId="0" fontId="65" fillId="0" borderId="30" xfId="0" applyFont="1" applyFill="1" applyBorder="1" applyAlignment="1">
      <alignment wrapText="1"/>
    </xf>
    <xf numFmtId="4" fontId="65" fillId="0" borderId="3" xfId="0" applyNumberFormat="1" applyFont="1" applyFill="1" applyBorder="1"/>
    <xf numFmtId="4" fontId="65" fillId="16" borderId="3" xfId="0" applyNumberFormat="1" applyFont="1" applyFill="1" applyBorder="1"/>
    <xf numFmtId="0" fontId="65" fillId="0" borderId="4" xfId="0" applyFont="1" applyFill="1" applyBorder="1"/>
    <xf numFmtId="169" fontId="65" fillId="16" borderId="17" xfId="0" applyNumberFormat="1" applyFont="1" applyFill="1" applyBorder="1"/>
    <xf numFmtId="0" fontId="66" fillId="6" borderId="30" xfId="0" applyFont="1" applyFill="1" applyBorder="1" applyAlignment="1">
      <alignment wrapText="1"/>
    </xf>
    <xf numFmtId="4" fontId="66" fillId="6" borderId="3" xfId="0" applyNumberFormat="1" applyFont="1" applyFill="1" applyBorder="1"/>
    <xf numFmtId="0" fontId="66" fillId="0" borderId="0" xfId="0" applyFont="1" applyFill="1"/>
    <xf numFmtId="0" fontId="66" fillId="14" borderId="30" xfId="0" applyFont="1" applyFill="1" applyBorder="1" applyAlignment="1">
      <alignment wrapText="1"/>
    </xf>
    <xf numFmtId="4" fontId="66" fillId="14" borderId="3" xfId="0" applyNumberFormat="1" applyFont="1" applyFill="1" applyBorder="1"/>
    <xf numFmtId="0" fontId="66" fillId="0" borderId="0" xfId="0" applyFont="1" applyFill="1" applyAlignment="1">
      <alignment wrapText="1"/>
    </xf>
    <xf numFmtId="0" fontId="65" fillId="0" borderId="45" xfId="0" applyFont="1" applyFill="1" applyBorder="1" applyAlignment="1">
      <alignment wrapText="1"/>
    </xf>
    <xf numFmtId="4" fontId="65" fillId="0" borderId="18" xfId="0" applyNumberFormat="1" applyFont="1" applyFill="1" applyBorder="1"/>
    <xf numFmtId="4" fontId="65" fillId="16" borderId="18" xfId="0" applyNumberFormat="1" applyFont="1" applyFill="1" applyBorder="1"/>
    <xf numFmtId="0" fontId="65" fillId="0" borderId="56" xfId="0" applyFont="1" applyFill="1" applyBorder="1"/>
    <xf numFmtId="169" fontId="65" fillId="16" borderId="46" xfId="0" applyNumberFormat="1" applyFont="1" applyFill="1" applyBorder="1"/>
    <xf numFmtId="0" fontId="67" fillId="0" borderId="0" xfId="0" applyFont="1" applyFill="1" applyBorder="1" applyAlignment="1">
      <alignment wrapText="1"/>
    </xf>
    <xf numFmtId="4" fontId="65" fillId="0" borderId="0" xfId="0" applyNumberFormat="1" applyFont="1" applyFill="1" applyBorder="1"/>
    <xf numFmtId="2" fontId="68" fillId="0" borderId="0" xfId="0" applyNumberFormat="1" applyFont="1" applyFill="1" applyAlignment="1">
      <alignment horizontal="right"/>
    </xf>
    <xf numFmtId="0" fontId="65" fillId="0" borderId="0" xfId="0" applyFont="1" applyFill="1" applyAlignment="1">
      <alignment horizontal="left" wrapText="1"/>
    </xf>
    <xf numFmtId="0" fontId="0" fillId="16" borderId="31" xfId="0" applyFill="1" applyBorder="1" applyAlignment="1">
      <alignment horizontal="left" wrapText="1"/>
    </xf>
    <xf numFmtId="0" fontId="0" fillId="0" borderId="0" xfId="0" applyFill="1" applyBorder="1" applyAlignment="1">
      <alignment horizontal="left" wrapText="1"/>
    </xf>
    <xf numFmtId="0" fontId="66" fillId="0" borderId="0" xfId="0" applyFont="1" applyBorder="1" applyAlignment="1">
      <alignment horizontal="left"/>
    </xf>
    <xf numFmtId="0" fontId="0" fillId="16" borderId="33" xfId="0" applyFill="1" applyBorder="1" applyAlignment="1">
      <alignment horizontal="left"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27" fillId="0" borderId="3" xfId="0" applyFont="1" applyBorder="1" applyAlignment="1">
      <alignment horizontal="center"/>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65" fillId="0" borderId="0" xfId="0" applyFont="1" applyFill="1" applyAlignment="1">
      <alignment horizontal="left" wrapText="1"/>
    </xf>
    <xf numFmtId="0" fontId="62" fillId="16" borderId="51" xfId="0" applyFont="1" applyFill="1" applyBorder="1" applyAlignment="1">
      <alignment horizontal="center" vertical="center" wrapText="1"/>
    </xf>
    <xf numFmtId="0" fontId="62" fillId="16" borderId="52" xfId="0" applyFont="1" applyFill="1" applyBorder="1" applyAlignment="1">
      <alignment horizontal="center" vertical="center" wrapText="1"/>
    </xf>
    <xf numFmtId="0" fontId="62" fillId="16" borderId="53" xfId="0" applyFont="1" applyFill="1" applyBorder="1" applyAlignment="1">
      <alignment horizontal="center" vertical="center" wrapText="1"/>
    </xf>
    <xf numFmtId="0" fontId="66" fillId="0" borderId="0" xfId="0" applyFont="1" applyFill="1" applyAlignment="1">
      <alignment horizontal="left" vertical="top" wrapText="1"/>
    </xf>
    <xf numFmtId="0" fontId="13"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19" fillId="0" borderId="24" xfId="0" applyFont="1" applyBorder="1" applyAlignment="1">
      <alignment vertical="center"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0" fillId="0" borderId="3" xfId="0" applyBorder="1" applyAlignment="1">
      <alignment horizont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56" fillId="0" borderId="1" xfId="0" applyFont="1" applyBorder="1" applyAlignment="1">
      <alignment horizontal="center" vertical="center"/>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cellXfs>
  <cellStyles count="5">
    <cellStyle name="Lien hypertexte" xfId="4" builtinId="8"/>
    <cellStyle name="Milliers" xfId="3" builtinId="3"/>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0</xdr:row>
      <xdr:rowOff>301625</xdr:rowOff>
    </xdr:from>
    <xdr:to>
      <xdr:col>0</xdr:col>
      <xdr:colOff>1810385</xdr:colOff>
      <xdr:row>0</xdr:row>
      <xdr:rowOff>1049721</xdr:rowOff>
    </xdr:to>
    <xdr:pic>
      <xdr:nvPicPr>
        <xdr:cNvPr id="3" name="Image 2" descr="GIRCI MED - Logo small">
          <a:extLst>
            <a:ext uri="{FF2B5EF4-FFF2-40B4-BE49-F238E27FC236}">
              <a16:creationId xmlns:a16="http://schemas.microsoft.com/office/drawing/2014/main" id="{C674053C-2C17-49A6-B658-96A67CE3CDB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58750" y="301625"/>
          <a:ext cx="1651635" cy="74809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0A2FCAF9-58E4-40D6-AA57-C9E850F07838}">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516DB23C-9F96-4639-9EA5-1A6EFFD5DD28}">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5" sqref="B25"/>
    </sheetView>
  </sheetViews>
  <sheetFormatPr baseColWidth="10" defaultRowHeight="15"/>
  <cols>
    <col min="2" max="2" width="60.42578125" customWidth="1"/>
  </cols>
  <sheetData>
    <row r="2" spans="2:2" ht="18.75">
      <c r="B2" s="173" t="s">
        <v>300</v>
      </c>
    </row>
    <row r="3" spans="2:2" ht="30">
      <c r="B3" s="172" t="s">
        <v>302</v>
      </c>
    </row>
    <row r="4" spans="2:2" ht="30">
      <c r="B4" s="172" t="s">
        <v>301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pageSetUpPr fitToPage="1"/>
  </sheetPr>
  <dimension ref="B2:C42"/>
  <sheetViews>
    <sheetView zoomScaleNormal="100" workbookViewId="0">
      <selection activeCell="C13" sqref="C13"/>
    </sheetView>
  </sheetViews>
  <sheetFormatPr baseColWidth="10" defaultRowHeight="15"/>
  <cols>
    <col min="2" max="2" width="60.42578125" customWidth="1"/>
    <col min="3" max="3" width="122.7109375" customWidth="1"/>
  </cols>
  <sheetData>
    <row r="2" spans="2:3" ht="18.75">
      <c r="B2" s="135" t="s">
        <v>187</v>
      </c>
      <c r="C2" s="135" t="s">
        <v>204</v>
      </c>
    </row>
    <row r="3" spans="2:3" ht="180">
      <c r="B3" s="136" t="s">
        <v>304</v>
      </c>
      <c r="C3" s="114" t="s">
        <v>285</v>
      </c>
    </row>
    <row r="4" spans="2:3">
      <c r="B4" s="137" t="s">
        <v>134</v>
      </c>
      <c r="C4" s="138" t="s">
        <v>180</v>
      </c>
    </row>
    <row r="5" spans="2:3">
      <c r="B5" s="139" t="s">
        <v>135</v>
      </c>
      <c r="C5" s="138" t="s">
        <v>181</v>
      </c>
    </row>
    <row r="6" spans="2:3" ht="33" customHeight="1">
      <c r="B6" s="140" t="s">
        <v>287</v>
      </c>
      <c r="C6" s="144" t="s">
        <v>289</v>
      </c>
    </row>
    <row r="7" spans="2:3" ht="33" customHeight="1">
      <c r="B7" s="140" t="s">
        <v>288</v>
      </c>
      <c r="C7" s="144" t="s">
        <v>290</v>
      </c>
    </row>
    <row r="8" spans="2:3" ht="45.75" customHeight="1">
      <c r="B8" s="140" t="s">
        <v>292</v>
      </c>
      <c r="C8" s="144" t="s">
        <v>293</v>
      </c>
    </row>
    <row r="9" spans="2:3" ht="45.75" customHeight="1">
      <c r="B9" s="140" t="s">
        <v>294</v>
      </c>
      <c r="C9" s="144" t="s">
        <v>299</v>
      </c>
    </row>
    <row r="10" spans="2:3" ht="120">
      <c r="B10" s="140" t="s">
        <v>141</v>
      </c>
      <c r="C10" s="114" t="s">
        <v>266</v>
      </c>
    </row>
    <row r="11" spans="2:3" ht="75">
      <c r="B11" s="140" t="s">
        <v>142</v>
      </c>
      <c r="C11" s="114" t="s">
        <v>182</v>
      </c>
    </row>
    <row r="12" spans="2:3" ht="92.25" customHeight="1">
      <c r="B12" s="148" t="s">
        <v>208</v>
      </c>
      <c r="C12" s="144" t="s">
        <v>209</v>
      </c>
    </row>
    <row r="13" spans="2:3" ht="105">
      <c r="B13" s="141" t="s">
        <v>183</v>
      </c>
      <c r="C13" s="114" t="s">
        <v>184</v>
      </c>
    </row>
    <row r="14" spans="2:3" ht="180">
      <c r="B14" s="140" t="s">
        <v>185</v>
      </c>
      <c r="C14" s="114" t="s">
        <v>186</v>
      </c>
    </row>
    <row r="15" spans="2:3">
      <c r="B15" s="141" t="s">
        <v>68</v>
      </c>
      <c r="C15" s="114" t="s">
        <v>267</v>
      </c>
    </row>
    <row r="16" spans="2:3" ht="30">
      <c r="B16" s="140" t="s">
        <v>70</v>
      </c>
      <c r="C16" s="114" t="s">
        <v>190</v>
      </c>
    </row>
    <row r="17" spans="2:3" ht="105">
      <c r="B17" s="142" t="s">
        <v>205</v>
      </c>
      <c r="C17" s="114" t="s">
        <v>188</v>
      </c>
    </row>
    <row r="18" spans="2:3" ht="105">
      <c r="B18" s="142" t="s">
        <v>40</v>
      </c>
      <c r="C18" s="114" t="s">
        <v>189</v>
      </c>
    </row>
    <row r="19" spans="2:3" ht="105">
      <c r="B19" s="142" t="s">
        <v>41</v>
      </c>
      <c r="C19" s="114" t="s">
        <v>189</v>
      </c>
    </row>
    <row r="20" spans="2:3" ht="45">
      <c r="B20" s="143" t="s">
        <v>53</v>
      </c>
      <c r="C20" s="144" t="s">
        <v>191</v>
      </c>
    </row>
    <row r="21" spans="2:3" ht="135">
      <c r="B21" s="145" t="s">
        <v>178</v>
      </c>
      <c r="C21" s="144" t="s">
        <v>206</v>
      </c>
    </row>
    <row r="22" spans="2:3" ht="75">
      <c r="B22" s="174" t="s">
        <v>268</v>
      </c>
      <c r="C22" s="114" t="s">
        <v>280</v>
      </c>
    </row>
    <row r="23" spans="2:3" ht="75">
      <c r="B23" s="141" t="s">
        <v>269</v>
      </c>
      <c r="C23" s="114" t="s">
        <v>281</v>
      </c>
    </row>
    <row r="24" spans="2:3" ht="75">
      <c r="B24" s="141" t="s">
        <v>270</v>
      </c>
      <c r="C24" s="114" t="s">
        <v>282</v>
      </c>
    </row>
    <row r="25" spans="2:3" ht="105">
      <c r="B25" s="141" t="s">
        <v>271</v>
      </c>
      <c r="C25" s="114" t="s">
        <v>283</v>
      </c>
    </row>
    <row r="26" spans="2:3" ht="105">
      <c r="B26" s="140" t="s">
        <v>272</v>
      </c>
      <c r="C26" s="114" t="s">
        <v>284</v>
      </c>
    </row>
    <row r="27" spans="2:3" ht="45">
      <c r="B27" s="140" t="s">
        <v>273</v>
      </c>
      <c r="C27" s="144" t="s">
        <v>192</v>
      </c>
    </row>
    <row r="28" spans="2:3" ht="45">
      <c r="B28" s="140" t="s">
        <v>274</v>
      </c>
      <c r="C28" s="114" t="s">
        <v>193</v>
      </c>
    </row>
    <row r="29" spans="2:3" ht="60">
      <c r="B29" s="175" t="s">
        <v>275</v>
      </c>
      <c r="C29" s="114" t="s">
        <v>254</v>
      </c>
    </row>
    <row r="30" spans="2:3" ht="45">
      <c r="B30" s="172" t="s">
        <v>276</v>
      </c>
      <c r="C30" s="114" t="s">
        <v>194</v>
      </c>
    </row>
    <row r="31" spans="2:3" ht="75">
      <c r="B31" s="175" t="s">
        <v>89</v>
      </c>
      <c r="C31" s="144" t="s">
        <v>195</v>
      </c>
    </row>
    <row r="32" spans="2:3" ht="60">
      <c r="B32" s="172" t="s">
        <v>277</v>
      </c>
      <c r="C32" s="144" t="s">
        <v>253</v>
      </c>
    </row>
    <row r="33" spans="2:3" ht="45">
      <c r="B33" s="175" t="s">
        <v>278</v>
      </c>
      <c r="C33" s="144" t="s">
        <v>194</v>
      </c>
    </row>
    <row r="34" spans="2:3" ht="30">
      <c r="B34" s="175" t="s">
        <v>26</v>
      </c>
      <c r="C34" s="144" t="s">
        <v>196</v>
      </c>
    </row>
    <row r="35" spans="2:3" ht="30">
      <c r="B35" s="175" t="s">
        <v>65</v>
      </c>
      <c r="C35" s="144" t="s">
        <v>197</v>
      </c>
    </row>
    <row r="36" spans="2:3">
      <c r="B36" s="176"/>
      <c r="C36" s="146"/>
    </row>
    <row r="37" spans="2:3" ht="90">
      <c r="B37" s="175" t="s">
        <v>121</v>
      </c>
      <c r="C37" s="114" t="s">
        <v>198</v>
      </c>
    </row>
    <row r="38" spans="2:3" ht="30">
      <c r="B38" s="177" t="s">
        <v>159</v>
      </c>
      <c r="C38" s="144" t="s">
        <v>199</v>
      </c>
    </row>
    <row r="39" spans="2:3">
      <c r="B39" s="146"/>
      <c r="C39" s="146"/>
    </row>
    <row r="40" spans="2:3" ht="60">
      <c r="B40" s="114" t="s">
        <v>279</v>
      </c>
      <c r="C40" s="144" t="s">
        <v>200</v>
      </c>
    </row>
    <row r="41" spans="2:3" ht="30">
      <c r="B41" s="178" t="s">
        <v>115</v>
      </c>
      <c r="C41" s="144" t="s">
        <v>201</v>
      </c>
    </row>
    <row r="42" spans="2:3">
      <c r="B42" s="178" t="s">
        <v>202</v>
      </c>
      <c r="C42" s="144" t="s">
        <v>203</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141"/>
  <sheetViews>
    <sheetView tabSelected="1" topLeftCell="A88" zoomScale="80" zoomScaleNormal="80" zoomScaleSheetLayoutView="90" zoomScalePageLayoutView="70" workbookViewId="0">
      <selection activeCell="B97" sqref="B97"/>
    </sheetView>
  </sheetViews>
  <sheetFormatPr baseColWidth="10" defaultColWidth="11.42578125" defaultRowHeight="14.25"/>
  <cols>
    <col min="1" max="1" width="68.85546875" style="68" customWidth="1"/>
    <col min="2" max="2" width="91.28515625" style="68" customWidth="1"/>
    <col min="3" max="3" width="28.7109375" style="70" customWidth="1"/>
    <col min="4" max="4" width="38.42578125" style="71" customWidth="1"/>
    <col min="5" max="5" width="28.7109375" style="70" customWidth="1"/>
    <col min="6" max="7" width="15.140625" style="68" customWidth="1"/>
    <col min="8" max="16384" width="11.42578125" style="68"/>
  </cols>
  <sheetData>
    <row r="1" spans="1:6" ht="110.25" customHeight="1" thickBot="1">
      <c r="A1" s="244" t="s">
        <v>286</v>
      </c>
      <c r="B1" s="245"/>
      <c r="C1" s="245"/>
      <c r="D1" s="245"/>
      <c r="E1" s="246"/>
    </row>
    <row r="2" spans="1:6" ht="22.5" customHeight="1" thickBot="1">
      <c r="A2" s="69" t="s">
        <v>303</v>
      </c>
      <c r="B2" s="112" t="s">
        <v>134</v>
      </c>
    </row>
    <row r="3" spans="1:6" ht="23.25" customHeight="1" thickBot="1">
      <c r="A3" s="72" t="s">
        <v>172</v>
      </c>
      <c r="B3" s="73"/>
      <c r="C3" s="74"/>
      <c r="D3" s="75"/>
      <c r="E3" s="74"/>
    </row>
    <row r="4" spans="1:6" ht="36.75" customHeight="1" thickBot="1">
      <c r="A4" s="67" t="s">
        <v>135</v>
      </c>
      <c r="B4" s="76"/>
      <c r="C4" s="116" t="str">
        <f>IF(ISBLANK(B3),"",IF(ISBLANK(B4),"Donnée obligatoire",""))</f>
        <v/>
      </c>
      <c r="D4" s="97" t="s">
        <v>309</v>
      </c>
      <c r="E4" s="185"/>
    </row>
    <row r="5" spans="1:6" ht="36.75" customHeight="1">
      <c r="A5" s="97" t="s">
        <v>296</v>
      </c>
      <c r="B5" s="77"/>
      <c r="D5" s="97" t="s">
        <v>310</v>
      </c>
      <c r="E5" s="184"/>
    </row>
    <row r="6" spans="1:6" ht="71.25" customHeight="1">
      <c r="A6" s="97" t="s">
        <v>291</v>
      </c>
      <c r="B6" s="78"/>
      <c r="C6" s="116" t="str">
        <f>IF(ISBLANK(B3),"",IF(ISBLANK(B6),"Donnée obligatoire (si inclusion)",""))</f>
        <v/>
      </c>
      <c r="D6" s="189" t="s">
        <v>311</v>
      </c>
      <c r="E6" s="78"/>
    </row>
    <row r="7" spans="1:6" ht="36.75" customHeight="1">
      <c r="A7" s="97" t="s">
        <v>140</v>
      </c>
      <c r="B7" s="179"/>
      <c r="C7" s="181"/>
      <c r="D7" s="72"/>
      <c r="E7" s="72"/>
      <c r="F7" s="116" t="str">
        <f>IF(ISBLANK(B3),"",IF(ISBLANK(B7),"Donnée obligatoire",""))</f>
        <v/>
      </c>
    </row>
    <row r="8" spans="1:6" ht="42" customHeight="1">
      <c r="A8" s="97" t="s">
        <v>141</v>
      </c>
      <c r="B8" s="180"/>
      <c r="C8" s="182"/>
      <c r="D8" s="183"/>
      <c r="E8" s="183"/>
      <c r="F8" s="116" t="str">
        <f>IF(ISBLANK(B3),"",IF(ISBLANK(B8),"Donnée obligatoire (voir commentaire en A8)",""))</f>
        <v/>
      </c>
    </row>
    <row r="9" spans="1:6" ht="80.25" customHeight="1">
      <c r="A9" s="97" t="s">
        <v>142</v>
      </c>
      <c r="B9" s="180"/>
      <c r="C9" s="183"/>
      <c r="D9" s="183"/>
      <c r="E9" s="183"/>
      <c r="F9" s="116" t="str">
        <f>IF(ISBLANK(B3),"",IF(ISBLANK(B9),"Donnée recommandée (voir commentaire en A9)",""))</f>
        <v/>
      </c>
    </row>
    <row r="10" spans="1:6" ht="36.75" customHeight="1">
      <c r="A10" s="248" t="str">
        <f xml:space="preserve"> RappelData!B9</f>
        <v/>
      </c>
      <c r="B10" s="248"/>
      <c r="C10" s="248"/>
      <c r="D10" s="248"/>
      <c r="E10" s="248"/>
      <c r="F10" s="80"/>
    </row>
    <row r="11" spans="1:6" ht="43.5" customHeight="1" thickBot="1">
      <c r="A11" s="249" t="s">
        <v>207</v>
      </c>
      <c r="B11" s="250"/>
      <c r="C11" s="250"/>
      <c r="D11" s="250"/>
      <c r="E11" s="250"/>
    </row>
    <row r="12" spans="1:6" ht="37.5" customHeight="1" thickBot="1">
      <c r="A12" s="251" t="s">
        <v>179</v>
      </c>
      <c r="B12" s="252"/>
      <c r="C12" s="252"/>
      <c r="D12" s="252"/>
      <c r="E12" s="253"/>
    </row>
    <row r="13" spans="1:6" ht="21" thickBot="1">
      <c r="A13" s="94"/>
      <c r="B13" s="94"/>
      <c r="C13" s="95"/>
      <c r="D13" s="96"/>
      <c r="E13" s="95"/>
    </row>
    <row r="14" spans="1:6" ht="52.5" customHeight="1" thickBot="1">
      <c r="A14" s="254" t="s">
        <v>52</v>
      </c>
      <c r="B14" s="255"/>
      <c r="C14" s="255"/>
      <c r="D14" s="255"/>
      <c r="E14" s="256"/>
    </row>
    <row r="15" spans="1:6" ht="15">
      <c r="A15" s="1"/>
      <c r="B15" s="2"/>
      <c r="C15" s="12"/>
      <c r="D15" s="13"/>
      <c r="E15" s="12"/>
    </row>
    <row r="16" spans="1:6" ht="90.75" customHeight="1">
      <c r="A16" s="247"/>
      <c r="B16" s="247"/>
      <c r="C16" s="247"/>
      <c r="D16" s="247"/>
      <c r="E16" s="247"/>
    </row>
    <row r="17" spans="1:5" s="102" customFormat="1" ht="90" customHeight="1" thickBot="1">
      <c r="A17" s="98" t="s">
        <v>136</v>
      </c>
      <c r="B17" s="98" t="s">
        <v>137</v>
      </c>
      <c r="C17" s="98" t="s">
        <v>68</v>
      </c>
      <c r="D17" s="98" t="s">
        <v>70</v>
      </c>
      <c r="E17" s="101" t="s">
        <v>63</v>
      </c>
    </row>
    <row r="18" spans="1:5" ht="45.75" thickBot="1">
      <c r="A18" s="17" t="s">
        <v>54</v>
      </c>
      <c r="B18" s="120" t="s">
        <v>174</v>
      </c>
      <c r="C18" s="258" t="s">
        <v>4</v>
      </c>
      <c r="D18" s="260" t="s">
        <v>5</v>
      </c>
      <c r="E18" s="262" t="s">
        <v>6</v>
      </c>
    </row>
    <row r="19" spans="1:5" ht="45" customHeight="1" thickBot="1">
      <c r="A19" s="98" t="s">
        <v>175</v>
      </c>
      <c r="B19" s="98" t="s">
        <v>256</v>
      </c>
      <c r="C19" s="259"/>
      <c r="D19" s="261"/>
      <c r="E19" s="263"/>
    </row>
    <row r="20" spans="1:5" ht="19.5" customHeight="1" thickBot="1">
      <c r="A20" s="264" t="s">
        <v>173</v>
      </c>
      <c r="B20" s="265"/>
      <c r="C20" s="163">
        <f>SUM(C21:C27)</f>
        <v>0</v>
      </c>
      <c r="D20" s="118"/>
      <c r="E20" s="152">
        <f>SUM(E21:E27)</f>
        <v>0</v>
      </c>
    </row>
    <row r="21" spans="1:5">
      <c r="A21" s="5"/>
      <c r="B21" s="5"/>
      <c r="C21" s="164"/>
      <c r="D21" s="151"/>
      <c r="E21" s="153">
        <f>C21*D21</f>
        <v>0</v>
      </c>
    </row>
    <row r="22" spans="1:5">
      <c r="A22" s="5"/>
      <c r="B22" s="4"/>
      <c r="C22" s="164"/>
      <c r="D22" s="151"/>
      <c r="E22" s="153">
        <f>C22*D22</f>
        <v>0</v>
      </c>
    </row>
    <row r="23" spans="1:5">
      <c r="A23" s="5"/>
      <c r="B23" s="4"/>
      <c r="C23" s="164"/>
      <c r="D23" s="151"/>
      <c r="E23" s="153">
        <f t="shared" ref="E23:E38" si="0">C23*D23</f>
        <v>0</v>
      </c>
    </row>
    <row r="24" spans="1:5">
      <c r="A24" s="5"/>
      <c r="C24" s="164"/>
      <c r="D24" s="151"/>
      <c r="E24" s="153">
        <f t="shared" si="0"/>
        <v>0</v>
      </c>
    </row>
    <row r="25" spans="1:5">
      <c r="A25" s="5"/>
      <c r="B25" s="4"/>
      <c r="C25" s="164"/>
      <c r="D25" s="151"/>
      <c r="E25" s="153">
        <f t="shared" si="0"/>
        <v>0</v>
      </c>
    </row>
    <row r="26" spans="1:5">
      <c r="A26" s="5"/>
      <c r="B26" s="4"/>
      <c r="C26" s="164"/>
      <c r="D26" s="151"/>
      <c r="E26" s="153">
        <f t="shared" si="0"/>
        <v>0</v>
      </c>
    </row>
    <row r="27" spans="1:5" ht="15" thickBot="1">
      <c r="A27" s="5"/>
      <c r="B27" s="4"/>
      <c r="C27" s="164"/>
      <c r="D27" s="151"/>
      <c r="E27" s="153">
        <f t="shared" si="0"/>
        <v>0</v>
      </c>
    </row>
    <row r="28" spans="1:5" ht="18" customHeight="1" thickBot="1">
      <c r="A28" s="264" t="s">
        <v>40</v>
      </c>
      <c r="B28" s="266"/>
      <c r="C28" s="165">
        <f>SUM(C29:C33)</f>
        <v>0</v>
      </c>
      <c r="D28" s="117"/>
      <c r="E28" s="152">
        <f>SUM(E29:E33)</f>
        <v>0</v>
      </c>
    </row>
    <row r="29" spans="1:5">
      <c r="A29" s="5"/>
      <c r="B29" s="4"/>
      <c r="C29" s="164"/>
      <c r="D29" s="151"/>
      <c r="E29" s="153">
        <f t="shared" si="0"/>
        <v>0</v>
      </c>
    </row>
    <row r="30" spans="1:5">
      <c r="A30" s="5"/>
      <c r="B30" s="4"/>
      <c r="C30" s="164"/>
      <c r="D30" s="151"/>
      <c r="E30" s="153">
        <f t="shared" si="0"/>
        <v>0</v>
      </c>
    </row>
    <row r="31" spans="1:5">
      <c r="A31" s="5"/>
      <c r="B31" s="4"/>
      <c r="C31" s="164"/>
      <c r="D31" s="151"/>
      <c r="E31" s="153">
        <f t="shared" si="0"/>
        <v>0</v>
      </c>
    </row>
    <row r="32" spans="1:5">
      <c r="A32" s="5"/>
      <c r="B32" s="4"/>
      <c r="C32" s="164"/>
      <c r="D32" s="151"/>
      <c r="E32" s="153">
        <f t="shared" si="0"/>
        <v>0</v>
      </c>
    </row>
    <row r="33" spans="1:5" ht="15" thickBot="1">
      <c r="A33" s="5"/>
      <c r="B33" s="4"/>
      <c r="C33" s="164"/>
      <c r="D33" s="151"/>
      <c r="E33" s="153">
        <f t="shared" si="0"/>
        <v>0</v>
      </c>
    </row>
    <row r="34" spans="1:5" ht="18" customHeight="1" thickBot="1">
      <c r="A34" s="264" t="s">
        <v>41</v>
      </c>
      <c r="B34" s="266"/>
      <c r="C34" s="165">
        <f>SUM(C35:C38)</f>
        <v>0</v>
      </c>
      <c r="D34" s="117"/>
      <c r="E34" s="152">
        <f>SUM(E35:E38)</f>
        <v>0</v>
      </c>
    </row>
    <row r="35" spans="1:5">
      <c r="A35" s="5"/>
      <c r="B35" s="4"/>
      <c r="C35" s="164"/>
      <c r="D35" s="151"/>
      <c r="E35" s="153">
        <f t="shared" si="0"/>
        <v>0</v>
      </c>
    </row>
    <row r="36" spans="1:5">
      <c r="A36" s="5"/>
      <c r="B36" s="4"/>
      <c r="C36" s="164"/>
      <c r="D36" s="151"/>
      <c r="E36" s="153">
        <f t="shared" si="0"/>
        <v>0</v>
      </c>
    </row>
    <row r="37" spans="1:5">
      <c r="A37" s="5"/>
      <c r="B37" s="4"/>
      <c r="C37" s="164"/>
      <c r="D37" s="151"/>
      <c r="E37" s="153">
        <f t="shared" si="0"/>
        <v>0</v>
      </c>
    </row>
    <row r="38" spans="1:5">
      <c r="A38" s="5"/>
      <c r="B38" s="4"/>
      <c r="C38" s="164"/>
      <c r="D38" s="151"/>
      <c r="E38" s="153">
        <f t="shared" si="0"/>
        <v>0</v>
      </c>
    </row>
    <row r="39" spans="1:5" ht="18">
      <c r="A39" s="10"/>
      <c r="B39" s="10"/>
      <c r="C39" s="166">
        <f>+C20+C28+C34</f>
        <v>0</v>
      </c>
      <c r="D39" s="10"/>
      <c r="E39" s="128">
        <f>E34+E28+E20</f>
        <v>0</v>
      </c>
    </row>
    <row r="40" spans="1:5" s="102" customFormat="1" ht="90" customHeight="1" thickBot="1">
      <c r="A40" s="98" t="s">
        <v>136</v>
      </c>
      <c r="B40" s="99" t="s">
        <v>137</v>
      </c>
      <c r="C40" s="100" t="s">
        <v>68</v>
      </c>
      <c r="D40" s="100" t="s">
        <v>70</v>
      </c>
      <c r="E40" s="101" t="s">
        <v>63</v>
      </c>
    </row>
    <row r="41" spans="1:5" ht="54" customHeight="1" thickBot="1">
      <c r="A41" s="17" t="s">
        <v>53</v>
      </c>
      <c r="B41" s="120"/>
      <c r="C41" s="258" t="s">
        <v>4</v>
      </c>
      <c r="D41" s="260" t="s">
        <v>5</v>
      </c>
      <c r="E41" s="262" t="s">
        <v>6</v>
      </c>
    </row>
    <row r="42" spans="1:5" ht="60" customHeight="1" thickBot="1">
      <c r="A42" s="98" t="s">
        <v>175</v>
      </c>
      <c r="B42" s="98" t="s">
        <v>255</v>
      </c>
      <c r="C42" s="259"/>
      <c r="D42" s="261"/>
      <c r="E42" s="263"/>
    </row>
    <row r="43" spans="1:5" ht="16.5" customHeight="1" thickBot="1">
      <c r="A43" s="264" t="s">
        <v>39</v>
      </c>
      <c r="B43" s="266"/>
      <c r="C43" s="165">
        <f>+SUM(C44:C46)</f>
        <v>0</v>
      </c>
      <c r="D43" s="119">
        <f>+SUM(D44:D46)</f>
        <v>0</v>
      </c>
      <c r="E43" s="154">
        <f>+SUM(E44:E46)</f>
        <v>0</v>
      </c>
    </row>
    <row r="44" spans="1:5">
      <c r="A44" s="5"/>
      <c r="B44" s="4"/>
      <c r="C44" s="164"/>
      <c r="D44" s="151"/>
      <c r="E44" s="153">
        <f t="shared" ref="E44:E53" si="1">C44*D44</f>
        <v>0</v>
      </c>
    </row>
    <row r="45" spans="1:5">
      <c r="A45" s="5"/>
      <c r="B45" s="4"/>
      <c r="C45" s="164"/>
      <c r="D45" s="151"/>
      <c r="E45" s="153">
        <f t="shared" si="1"/>
        <v>0</v>
      </c>
    </row>
    <row r="46" spans="1:5" ht="15" thickBot="1">
      <c r="A46" s="5"/>
      <c r="B46" s="4"/>
      <c r="C46" s="164"/>
      <c r="D46" s="151"/>
      <c r="E46" s="153">
        <f t="shared" si="1"/>
        <v>0</v>
      </c>
    </row>
    <row r="47" spans="1:5" ht="18" customHeight="1" thickBot="1">
      <c r="A47" s="264" t="s">
        <v>40</v>
      </c>
      <c r="B47" s="266"/>
      <c r="C47" s="165">
        <f>SUM(C48:C50)</f>
        <v>0</v>
      </c>
      <c r="D47" s="119">
        <f t="shared" ref="D47:E47" si="2">SUM(D48:D50)</f>
        <v>0</v>
      </c>
      <c r="E47" s="154">
        <f t="shared" si="2"/>
        <v>0</v>
      </c>
    </row>
    <row r="48" spans="1:5">
      <c r="A48" s="5"/>
      <c r="B48" s="4"/>
      <c r="C48" s="164"/>
      <c r="D48" s="151"/>
      <c r="E48" s="153">
        <f t="shared" si="1"/>
        <v>0</v>
      </c>
    </row>
    <row r="49" spans="1:6">
      <c r="A49" s="5"/>
      <c r="B49" s="4"/>
      <c r="C49" s="164"/>
      <c r="D49" s="151"/>
      <c r="E49" s="153">
        <f t="shared" si="1"/>
        <v>0</v>
      </c>
    </row>
    <row r="50" spans="1:6" ht="15" thickBot="1">
      <c r="A50" s="5"/>
      <c r="B50" s="4"/>
      <c r="C50" s="164"/>
      <c r="D50" s="151"/>
      <c r="E50" s="153">
        <f t="shared" si="1"/>
        <v>0</v>
      </c>
    </row>
    <row r="51" spans="1:6" ht="18" customHeight="1" thickBot="1">
      <c r="A51" s="264" t="s">
        <v>41</v>
      </c>
      <c r="B51" s="266"/>
      <c r="C51" s="165">
        <f>SUM(C52:C53)</f>
        <v>0</v>
      </c>
      <c r="D51" s="119">
        <f t="shared" ref="D51:E51" si="3">SUM(D52:D53)</f>
        <v>0</v>
      </c>
      <c r="E51" s="154">
        <f t="shared" si="3"/>
        <v>0</v>
      </c>
    </row>
    <row r="52" spans="1:6">
      <c r="A52" s="5"/>
      <c r="B52" s="4"/>
      <c r="C52" s="164"/>
      <c r="D52" s="151"/>
      <c r="E52" s="153">
        <f t="shared" si="1"/>
        <v>0</v>
      </c>
    </row>
    <row r="53" spans="1:6">
      <c r="A53" s="5"/>
      <c r="B53" s="4"/>
      <c r="C53" s="164"/>
      <c r="D53" s="151"/>
      <c r="E53" s="153">
        <f t="shared" si="1"/>
        <v>0</v>
      </c>
    </row>
    <row r="54" spans="1:6" ht="18.75" thickBot="1">
      <c r="A54" s="10"/>
      <c r="B54" s="10"/>
      <c r="C54" s="167">
        <f>C51+C47+C43</f>
        <v>0</v>
      </c>
      <c r="D54" s="10"/>
      <c r="E54" s="128">
        <f>E51+E47+E43</f>
        <v>0</v>
      </c>
    </row>
    <row r="55" spans="1:6" ht="33" customHeight="1" thickBot="1">
      <c r="A55" s="46" t="s">
        <v>0</v>
      </c>
      <c r="B55" s="81"/>
      <c r="C55" s="51">
        <f>C54+C39</f>
        <v>0</v>
      </c>
      <c r="D55" s="82"/>
      <c r="E55" s="52">
        <f>E39+E54</f>
        <v>0</v>
      </c>
    </row>
    <row r="56" spans="1:6" ht="30" customHeight="1">
      <c r="A56" s="47"/>
      <c r="B56" s="50"/>
      <c r="C56" s="53" t="s">
        <v>4</v>
      </c>
      <c r="D56" s="48" t="s">
        <v>5</v>
      </c>
      <c r="E56" s="49" t="s">
        <v>6</v>
      </c>
    </row>
    <row r="57" spans="1:6" s="102" customFormat="1" ht="155.25" customHeight="1">
      <c r="A57" s="103" t="s">
        <v>138</v>
      </c>
      <c r="B57" s="121" t="s">
        <v>177</v>
      </c>
      <c r="C57" s="100" t="s">
        <v>71</v>
      </c>
      <c r="D57" s="100" t="s">
        <v>8</v>
      </c>
      <c r="E57" s="101" t="s">
        <v>63</v>
      </c>
    </row>
    <row r="58" spans="1:6" ht="30" customHeight="1">
      <c r="A58" s="54"/>
      <c r="B58" s="55"/>
      <c r="C58" s="48" t="s">
        <v>4</v>
      </c>
      <c r="D58" s="48" t="s">
        <v>5</v>
      </c>
      <c r="E58" s="49" t="s">
        <v>6</v>
      </c>
    </row>
    <row r="59" spans="1:6" ht="21" customHeight="1">
      <c r="A59" s="6" t="s">
        <v>9</v>
      </c>
      <c r="B59" s="4"/>
      <c r="C59" s="162"/>
      <c r="D59" s="11"/>
      <c r="E59" s="127">
        <f>C59*D59</f>
        <v>0</v>
      </c>
    </row>
    <row r="60" spans="1:6" ht="33" customHeight="1">
      <c r="A60" s="3" t="s">
        <v>58</v>
      </c>
      <c r="B60" s="4"/>
      <c r="C60" s="162"/>
      <c r="D60" s="11"/>
      <c r="E60" s="127">
        <f t="shared" ref="E60:E71" si="4">C60*D60</f>
        <v>0</v>
      </c>
    </row>
    <row r="61" spans="1:6" ht="29.25">
      <c r="A61" s="3" t="s">
        <v>59</v>
      </c>
      <c r="B61" s="4"/>
      <c r="C61" s="162"/>
      <c r="D61" s="11"/>
      <c r="E61" s="127">
        <f t="shared" si="4"/>
        <v>0</v>
      </c>
    </row>
    <row r="62" spans="1:6" ht="33" customHeight="1">
      <c r="A62" s="6" t="s">
        <v>10</v>
      </c>
      <c r="B62" s="4"/>
      <c r="C62" s="162"/>
      <c r="D62" s="11"/>
      <c r="E62" s="127">
        <f t="shared" si="4"/>
        <v>0</v>
      </c>
    </row>
    <row r="63" spans="1:6" ht="33" customHeight="1">
      <c r="A63" s="6" t="s">
        <v>147</v>
      </c>
      <c r="B63" s="4"/>
      <c r="C63" s="162"/>
      <c r="D63" s="11"/>
      <c r="E63" s="127">
        <f t="shared" si="4"/>
        <v>0</v>
      </c>
      <c r="F63" s="68" t="str">
        <f>IF(E63&gt;0, "Ne s'agit-il pas d'un acte du RIHN ou de la liste complémentaire ? Si c'est le cas, il convient de l'indiquer à la ligne correspondante ci-dessous.","")</f>
        <v/>
      </c>
    </row>
    <row r="64" spans="1:6" ht="33" customHeight="1">
      <c r="A64" s="6" t="s">
        <v>148</v>
      </c>
      <c r="B64" s="4"/>
      <c r="C64" s="162"/>
      <c r="D64" s="11"/>
      <c r="E64" s="127">
        <f t="shared" ref="E64" si="5">C64*D64</f>
        <v>0</v>
      </c>
      <c r="F64" s="68" t="str">
        <f>IF(E64&gt;0, "Ne s'agit-il pas d'un acte du RIHN ou de la liste complémentaire ? Si c'est le cas, il convient de l'indiquer à la ligne correspondante ci-dessous.","")</f>
        <v/>
      </c>
    </row>
    <row r="65" spans="1:5" ht="44.25">
      <c r="A65" s="3" t="s">
        <v>145</v>
      </c>
      <c r="B65" s="4"/>
      <c r="C65" s="162"/>
      <c r="D65" s="11"/>
      <c r="E65" s="130">
        <v>0</v>
      </c>
    </row>
    <row r="66" spans="1:5" ht="44.25">
      <c r="A66" s="3" t="s">
        <v>47</v>
      </c>
      <c r="B66" s="4"/>
      <c r="C66" s="162"/>
      <c r="D66" s="11"/>
      <c r="E66" s="127">
        <f t="shared" si="4"/>
        <v>0</v>
      </c>
    </row>
    <row r="67" spans="1:5" ht="21" customHeight="1">
      <c r="A67" s="6" t="s">
        <v>11</v>
      </c>
      <c r="B67" s="4"/>
      <c r="C67" s="162"/>
      <c r="D67" s="11"/>
      <c r="E67" s="127">
        <f t="shared" si="4"/>
        <v>0</v>
      </c>
    </row>
    <row r="68" spans="1:5" ht="36" customHeight="1">
      <c r="A68" s="6" t="s">
        <v>12</v>
      </c>
      <c r="B68" s="4"/>
      <c r="C68" s="162"/>
      <c r="D68" s="11"/>
      <c r="E68" s="127">
        <f t="shared" si="4"/>
        <v>0</v>
      </c>
    </row>
    <row r="69" spans="1:5" ht="33" customHeight="1">
      <c r="A69" s="3" t="s">
        <v>13</v>
      </c>
      <c r="B69" s="4"/>
      <c r="C69" s="162"/>
      <c r="D69" s="11"/>
      <c r="E69" s="127">
        <f t="shared" si="4"/>
        <v>0</v>
      </c>
    </row>
    <row r="70" spans="1:5" ht="33" customHeight="1">
      <c r="A70" s="6" t="s">
        <v>14</v>
      </c>
      <c r="B70" s="4"/>
      <c r="C70" s="162"/>
      <c r="D70" s="11"/>
      <c r="E70" s="127">
        <f t="shared" si="4"/>
        <v>0</v>
      </c>
    </row>
    <row r="71" spans="1:5" ht="21" customHeight="1">
      <c r="A71" s="6" t="s">
        <v>7</v>
      </c>
      <c r="B71" s="4"/>
      <c r="C71" s="162"/>
      <c r="D71" s="11"/>
      <c r="E71" s="127">
        <f t="shared" si="4"/>
        <v>0</v>
      </c>
    </row>
    <row r="72" spans="1:5" ht="48" customHeight="1">
      <c r="A72" s="6" t="s">
        <v>89</v>
      </c>
      <c r="B72" s="4"/>
      <c r="C72" s="162"/>
      <c r="D72" s="11"/>
      <c r="E72" s="130">
        <v>0</v>
      </c>
    </row>
    <row r="73" spans="1:5" ht="30" customHeight="1">
      <c r="A73" s="56" t="s">
        <v>1</v>
      </c>
      <c r="B73" s="56"/>
      <c r="C73" s="57"/>
      <c r="D73" s="58"/>
      <c r="E73" s="131">
        <f>SUM(E59:E71)</f>
        <v>0</v>
      </c>
    </row>
    <row r="74" spans="1:5" s="102" customFormat="1" ht="157.5" customHeight="1">
      <c r="A74" s="103" t="s">
        <v>139</v>
      </c>
      <c r="B74" s="103" t="s">
        <v>178</v>
      </c>
      <c r="C74" s="100" t="s">
        <v>72</v>
      </c>
      <c r="D74" s="100" t="s">
        <v>8</v>
      </c>
      <c r="E74" s="101" t="s">
        <v>63</v>
      </c>
    </row>
    <row r="75" spans="1:5" ht="30" customHeight="1">
      <c r="A75" s="54"/>
      <c r="B75" s="55"/>
      <c r="C75" s="48" t="s">
        <v>4</v>
      </c>
      <c r="D75" s="48" t="s">
        <v>5</v>
      </c>
      <c r="E75" s="49" t="s">
        <v>6</v>
      </c>
    </row>
    <row r="76" spans="1:5" ht="21" customHeight="1">
      <c r="A76" s="3" t="s">
        <v>15</v>
      </c>
      <c r="B76" s="4"/>
      <c r="C76" s="162"/>
      <c r="D76" s="11"/>
      <c r="E76" s="127">
        <f>C76*D76</f>
        <v>0</v>
      </c>
    </row>
    <row r="77" spans="1:5" ht="21" customHeight="1">
      <c r="A77" s="3" t="s">
        <v>16</v>
      </c>
      <c r="B77" s="4"/>
      <c r="C77" s="162"/>
      <c r="D77" s="11"/>
      <c r="E77" s="127">
        <f t="shared" ref="E77:E90" si="6">C77*D77</f>
        <v>0</v>
      </c>
    </row>
    <row r="78" spans="1:5" ht="33" customHeight="1">
      <c r="A78" s="6" t="s">
        <v>17</v>
      </c>
      <c r="B78" s="4"/>
      <c r="C78" s="162"/>
      <c r="D78" s="11"/>
      <c r="E78" s="127">
        <f t="shared" si="6"/>
        <v>0</v>
      </c>
    </row>
    <row r="79" spans="1:5" ht="29.25">
      <c r="A79" s="6" t="s">
        <v>18</v>
      </c>
      <c r="B79" s="4"/>
      <c r="C79" s="162"/>
      <c r="D79" s="11"/>
      <c r="E79" s="127">
        <f t="shared" si="6"/>
        <v>0</v>
      </c>
    </row>
    <row r="80" spans="1:5" ht="29.25">
      <c r="A80" s="6" t="s">
        <v>19</v>
      </c>
      <c r="B80" s="4"/>
      <c r="C80" s="162"/>
      <c r="D80" s="11"/>
      <c r="E80" s="127">
        <f t="shared" si="6"/>
        <v>0</v>
      </c>
    </row>
    <row r="81" spans="1:5" ht="21" customHeight="1">
      <c r="A81" s="6" t="s">
        <v>20</v>
      </c>
      <c r="B81" s="4"/>
      <c r="C81" s="162"/>
      <c r="D81" s="11"/>
      <c r="E81" s="127">
        <f t="shared" si="6"/>
        <v>0</v>
      </c>
    </row>
    <row r="82" spans="1:5" ht="33" customHeight="1">
      <c r="A82" s="6" t="s">
        <v>21</v>
      </c>
      <c r="B82" s="4"/>
      <c r="C82" s="162"/>
      <c r="D82" s="11"/>
      <c r="E82" s="127">
        <f t="shared" si="6"/>
        <v>0</v>
      </c>
    </row>
    <row r="83" spans="1:5" ht="21" customHeight="1">
      <c r="A83" s="6" t="s">
        <v>22</v>
      </c>
      <c r="B83" s="4"/>
      <c r="C83" s="162"/>
      <c r="D83" s="11"/>
      <c r="E83" s="127">
        <f t="shared" si="6"/>
        <v>0</v>
      </c>
    </row>
    <row r="84" spans="1:5" ht="33" customHeight="1">
      <c r="A84" s="7" t="s">
        <v>23</v>
      </c>
      <c r="B84" s="4"/>
      <c r="C84" s="162"/>
      <c r="D84" s="11"/>
      <c r="E84" s="127">
        <f t="shared" si="6"/>
        <v>0</v>
      </c>
    </row>
    <row r="85" spans="1:5" ht="33" customHeight="1">
      <c r="A85" s="6" t="s">
        <v>64</v>
      </c>
      <c r="B85" s="4"/>
      <c r="C85" s="162"/>
      <c r="D85" s="11"/>
      <c r="E85" s="127">
        <f t="shared" si="6"/>
        <v>0</v>
      </c>
    </row>
    <row r="86" spans="1:5" ht="30" customHeight="1">
      <c r="A86" s="6" t="s">
        <v>24</v>
      </c>
      <c r="B86" s="4"/>
      <c r="C86" s="162"/>
      <c r="D86" s="11"/>
      <c r="E86" s="127">
        <f t="shared" si="6"/>
        <v>0</v>
      </c>
    </row>
    <row r="87" spans="1:5" ht="21" customHeight="1">
      <c r="A87" s="6" t="s">
        <v>25</v>
      </c>
      <c r="B87" s="4"/>
      <c r="C87" s="162"/>
      <c r="D87" s="11"/>
      <c r="E87" s="127">
        <f t="shared" si="6"/>
        <v>0</v>
      </c>
    </row>
    <row r="88" spans="1:5" ht="33" customHeight="1">
      <c r="A88" s="6" t="s">
        <v>26</v>
      </c>
      <c r="B88" s="4"/>
      <c r="C88" s="162"/>
      <c r="D88" s="11"/>
      <c r="E88" s="127">
        <f t="shared" si="6"/>
        <v>0</v>
      </c>
    </row>
    <row r="89" spans="1:5" ht="21" customHeight="1">
      <c r="A89" s="6" t="s">
        <v>27</v>
      </c>
      <c r="B89" s="4"/>
      <c r="C89" s="162"/>
      <c r="D89" s="11"/>
      <c r="E89" s="127">
        <f t="shared" si="6"/>
        <v>0</v>
      </c>
    </row>
    <row r="90" spans="1:5" ht="21" customHeight="1">
      <c r="A90" s="6" t="s">
        <v>65</v>
      </c>
      <c r="B90" s="4"/>
      <c r="C90" s="162"/>
      <c r="D90" s="11"/>
      <c r="E90" s="127">
        <f t="shared" si="6"/>
        <v>0</v>
      </c>
    </row>
    <row r="91" spans="1:5" ht="30" customHeight="1">
      <c r="A91" s="56" t="s">
        <v>2</v>
      </c>
      <c r="B91" s="56"/>
      <c r="C91" s="57"/>
      <c r="D91" s="58"/>
      <c r="E91" s="131">
        <f>SUM(E76:E90)</f>
        <v>0</v>
      </c>
    </row>
    <row r="92" spans="1:5" ht="12.75" customHeight="1" thickBot="1">
      <c r="A92" s="16"/>
      <c r="B92" s="70"/>
      <c r="C92" s="83"/>
      <c r="D92" s="83"/>
      <c r="E92" s="83"/>
    </row>
    <row r="93" spans="1:5" ht="45.75" customHeight="1">
      <c r="A93" s="226" t="s">
        <v>149</v>
      </c>
      <c r="B93" s="227"/>
      <c r="C93" s="84"/>
      <c r="D93" s="83"/>
      <c r="E93" s="85"/>
    </row>
    <row r="94" spans="1:5" ht="30" customHeight="1">
      <c r="A94" s="59" t="s">
        <v>67</v>
      </c>
      <c r="B94" s="132">
        <f>E91+E73+E55</f>
        <v>0</v>
      </c>
      <c r="C94" s="84"/>
      <c r="D94" s="83"/>
      <c r="E94" s="85"/>
    </row>
    <row r="95" spans="1:5" ht="12.75" customHeight="1">
      <c r="A95" s="39" t="s">
        <v>121</v>
      </c>
      <c r="B95" s="40">
        <v>7.0000000000000007E-2</v>
      </c>
      <c r="C95" s="84"/>
      <c r="D95" s="83"/>
      <c r="E95" s="85"/>
    </row>
    <row r="96" spans="1:5" s="87" customFormat="1" ht="30" customHeight="1">
      <c r="A96" s="59" t="s">
        <v>3</v>
      </c>
      <c r="B96" s="133">
        <f>IF(B95&gt;0.1,"Le taux de majoration pour frais de gestion est plafonné à 10 %",E55*B95)</f>
        <v>0</v>
      </c>
      <c r="C96" s="86"/>
      <c r="D96" s="86"/>
      <c r="E96" s="86"/>
    </row>
    <row r="97" spans="1:5" ht="12.75" customHeight="1">
      <c r="A97" s="88"/>
      <c r="B97" s="89"/>
      <c r="C97" s="84"/>
      <c r="D97" s="83"/>
      <c r="E97" s="85"/>
    </row>
    <row r="98" spans="1:5" s="87" customFormat="1" ht="30" customHeight="1">
      <c r="A98" s="59" t="s">
        <v>118</v>
      </c>
      <c r="B98" s="133">
        <f>B94+B96</f>
        <v>0</v>
      </c>
      <c r="C98" s="86"/>
    </row>
    <row r="99" spans="1:5" ht="15.75" thickBot="1">
      <c r="A99" s="31"/>
      <c r="B99" s="32"/>
      <c r="C99" s="9"/>
    </row>
    <row r="100" spans="1:5" ht="15">
      <c r="A100" s="19"/>
      <c r="B100" s="8"/>
      <c r="C100" s="9"/>
    </row>
    <row r="101" spans="1:5" ht="30" customHeight="1">
      <c r="A101" s="47" t="s">
        <v>68</v>
      </c>
      <c r="B101" s="57">
        <f>C55</f>
        <v>0</v>
      </c>
      <c r="C101" s="84"/>
      <c r="D101" s="68"/>
      <c r="E101" s="68"/>
    </row>
    <row r="103" spans="1:5" ht="30" customHeight="1">
      <c r="A103" s="47" t="s">
        <v>69</v>
      </c>
      <c r="B103" s="56">
        <f>B101/12</f>
        <v>0</v>
      </c>
      <c r="C103" s="85"/>
      <c r="D103" s="83"/>
      <c r="E103" s="85"/>
    </row>
    <row r="106" spans="1:5" ht="30">
      <c r="A106" s="60" t="s">
        <v>159</v>
      </c>
      <c r="B106" s="61" t="str">
        <f>IF(B$98=0,"",(E55+B96)/B$98)</f>
        <v/>
      </c>
    </row>
    <row r="107" spans="1:5" ht="30">
      <c r="A107" s="60" t="s">
        <v>160</v>
      </c>
      <c r="B107" s="61" t="str">
        <f>IF(B$98=0,"",E73/B$98)</f>
        <v/>
      </c>
    </row>
    <row r="108" spans="1:5" ht="30">
      <c r="A108" s="60" t="s">
        <v>161</v>
      </c>
      <c r="B108" s="61" t="str">
        <f>IF(B$98=0,"",E91/B$98)</f>
        <v/>
      </c>
    </row>
    <row r="110" spans="1:5" ht="30" customHeight="1">
      <c r="A110" s="47" t="s">
        <v>46</v>
      </c>
      <c r="B110" s="134" t="str">
        <f>IF(B98=0,"",B98/B6)</f>
        <v/>
      </c>
    </row>
    <row r="111" spans="1:5" ht="9" customHeight="1"/>
    <row r="112" spans="1:5" ht="9" customHeight="1"/>
    <row r="113" spans="1:5" ht="9" customHeight="1"/>
    <row r="114" spans="1:5" ht="9" customHeight="1"/>
    <row r="115" spans="1:5" ht="34.5" customHeight="1" thickBot="1">
      <c r="A115" s="267" t="s">
        <v>113</v>
      </c>
      <c r="B115" s="268"/>
      <c r="C115" s="268"/>
      <c r="D115" s="268"/>
      <c r="E115" s="269"/>
    </row>
    <row r="116" spans="1:5" s="102" customFormat="1" ht="41.25" customHeight="1">
      <c r="A116" s="236" t="s">
        <v>114</v>
      </c>
      <c r="B116" s="242" t="s">
        <v>126</v>
      </c>
      <c r="C116" s="242" t="s">
        <v>115</v>
      </c>
      <c r="D116" s="232" t="s">
        <v>116</v>
      </c>
      <c r="E116" s="233"/>
    </row>
    <row r="117" spans="1:5" s="102" customFormat="1" ht="15" hidden="1" customHeight="1">
      <c r="A117" s="237"/>
      <c r="B117" s="243"/>
      <c r="C117" s="243"/>
      <c r="D117" s="234"/>
      <c r="E117" s="235"/>
    </row>
    <row r="118" spans="1:5" s="102" customFormat="1" ht="15">
      <c r="A118" s="237"/>
      <c r="B118" s="243"/>
      <c r="C118" s="243"/>
      <c r="D118" s="228" t="s">
        <v>111</v>
      </c>
      <c r="E118" s="230" t="s">
        <v>112</v>
      </c>
    </row>
    <row r="119" spans="1:5" s="102" customFormat="1" ht="21" customHeight="1" thickBot="1">
      <c r="A119" s="238"/>
      <c r="B119" s="243"/>
      <c r="C119" s="243"/>
      <c r="D119" s="229"/>
      <c r="E119" s="231"/>
    </row>
    <row r="120" spans="1:5" s="79" customFormat="1" ht="25.5" customHeight="1">
      <c r="A120" s="223"/>
      <c r="B120" s="239"/>
      <c r="C120" s="104" t="s">
        <v>55</v>
      </c>
      <c r="D120" s="107"/>
      <c r="E120" s="107"/>
    </row>
    <row r="121" spans="1:5" s="79" customFormat="1" ht="25.5" customHeight="1">
      <c r="A121" s="224"/>
      <c r="B121" s="240"/>
      <c r="C121" s="105" t="s">
        <v>56</v>
      </c>
      <c r="D121" s="108"/>
      <c r="E121" s="108"/>
    </row>
    <row r="122" spans="1:5" s="79" customFormat="1" ht="25.5" customHeight="1">
      <c r="A122" s="224"/>
      <c r="B122" s="240"/>
      <c r="C122" s="105" t="s">
        <v>66</v>
      </c>
      <c r="D122" s="108"/>
      <c r="E122" s="108"/>
    </row>
    <row r="123" spans="1:5" s="79" customFormat="1" ht="25.5" customHeight="1" thickBot="1">
      <c r="A123" s="225"/>
      <c r="B123" s="241"/>
      <c r="C123" s="106" t="s">
        <v>57</v>
      </c>
      <c r="D123" s="109"/>
      <c r="E123" s="109"/>
    </row>
    <row r="124" spans="1:5" s="79" customFormat="1" ht="25.5" customHeight="1">
      <c r="A124" s="223"/>
      <c r="B124" s="239"/>
      <c r="C124" s="104" t="s">
        <v>55</v>
      </c>
      <c r="D124" s="107"/>
      <c r="E124" s="107"/>
    </row>
    <row r="125" spans="1:5" s="79" customFormat="1" ht="25.5" customHeight="1">
      <c r="A125" s="224"/>
      <c r="B125" s="240"/>
      <c r="C125" s="105" t="s">
        <v>56</v>
      </c>
      <c r="D125" s="108"/>
      <c r="E125" s="108"/>
    </row>
    <row r="126" spans="1:5" s="79" customFormat="1" ht="25.5" customHeight="1">
      <c r="A126" s="224"/>
      <c r="B126" s="240"/>
      <c r="C126" s="105" t="s">
        <v>66</v>
      </c>
      <c r="D126" s="108"/>
      <c r="E126" s="108"/>
    </row>
    <row r="127" spans="1:5" s="79" customFormat="1" ht="25.5" customHeight="1" thickBot="1">
      <c r="A127" s="225"/>
      <c r="B127" s="241"/>
      <c r="C127" s="106" t="s">
        <v>57</v>
      </c>
      <c r="D127" s="109"/>
      <c r="E127" s="109"/>
    </row>
    <row r="128" spans="1:5" s="79" customFormat="1" ht="25.5" customHeight="1">
      <c r="A128" s="223"/>
      <c r="B128" s="239"/>
      <c r="C128" s="104" t="s">
        <v>55</v>
      </c>
      <c r="D128" s="107"/>
      <c r="E128" s="107"/>
    </row>
    <row r="129" spans="1:5" s="79" customFormat="1" ht="25.5" customHeight="1">
      <c r="A129" s="224"/>
      <c r="B129" s="240"/>
      <c r="C129" s="105" t="s">
        <v>56</v>
      </c>
      <c r="D129" s="108"/>
      <c r="E129" s="108"/>
    </row>
    <row r="130" spans="1:5" s="79" customFormat="1" ht="25.5" customHeight="1">
      <c r="A130" s="224"/>
      <c r="B130" s="240"/>
      <c r="C130" s="105" t="s">
        <v>66</v>
      </c>
      <c r="D130" s="108"/>
      <c r="E130" s="108"/>
    </row>
    <row r="131" spans="1:5" s="79" customFormat="1" ht="25.5" customHeight="1" thickBot="1">
      <c r="A131" s="225"/>
      <c r="B131" s="241"/>
      <c r="C131" s="106" t="s">
        <v>57</v>
      </c>
      <c r="D131" s="109"/>
      <c r="E131" s="109"/>
    </row>
    <row r="132" spans="1:5" ht="27.75" customHeight="1">
      <c r="A132" s="90"/>
      <c r="C132" s="62" t="s">
        <v>119</v>
      </c>
      <c r="D132" s="63">
        <f>SUM(D120:D131)</f>
        <v>0</v>
      </c>
      <c r="E132" s="111"/>
    </row>
    <row r="133" spans="1:5" ht="30">
      <c r="A133" s="91"/>
      <c r="B133" s="92"/>
      <c r="C133" s="62" t="s">
        <v>122</v>
      </c>
      <c r="D133" s="111"/>
      <c r="E133" s="63">
        <f>SUM(E120:E131)</f>
        <v>0</v>
      </c>
    </row>
    <row r="134" spans="1:5" ht="15.75" thickBot="1">
      <c r="C134" s="33"/>
      <c r="D134" s="70"/>
      <c r="E134" s="34"/>
    </row>
    <row r="135" spans="1:5" ht="15">
      <c r="A135" s="93"/>
      <c r="B135" s="110" t="s">
        <v>117</v>
      </c>
      <c r="C135" s="33"/>
      <c r="D135" s="70"/>
      <c r="E135" s="34"/>
    </row>
    <row r="136" spans="1:5" ht="20.25" customHeight="1">
      <c r="A136" s="35" t="s">
        <v>118</v>
      </c>
      <c r="B136" s="36">
        <f>B98</f>
        <v>0</v>
      </c>
      <c r="C136" s="14"/>
      <c r="D136" s="9"/>
    </row>
    <row r="137" spans="1:5" ht="20.25" customHeight="1">
      <c r="A137" s="35" t="s">
        <v>119</v>
      </c>
      <c r="B137" s="36">
        <f>D132</f>
        <v>0</v>
      </c>
      <c r="C137" s="14"/>
      <c r="D137" s="9"/>
    </row>
    <row r="138" spans="1:5" ht="20.25" customHeight="1" thickBot="1">
      <c r="A138" s="37" t="s">
        <v>120</v>
      </c>
      <c r="B138" s="38">
        <f>B136+B137</f>
        <v>0</v>
      </c>
    </row>
    <row r="141" spans="1:5" ht="55.5" customHeight="1">
      <c r="A141" s="188" t="s">
        <v>312</v>
      </c>
      <c r="B141" s="257"/>
      <c r="C141" s="257"/>
      <c r="D141" s="257"/>
      <c r="E141" s="257"/>
    </row>
  </sheetData>
  <mergeCells count="33">
    <mergeCell ref="B141:E141"/>
    <mergeCell ref="C18:C19"/>
    <mergeCell ref="D18:D19"/>
    <mergeCell ref="E18:E19"/>
    <mergeCell ref="C41:C42"/>
    <mergeCell ref="D41:D42"/>
    <mergeCell ref="E41:E42"/>
    <mergeCell ref="A20:B20"/>
    <mergeCell ref="A28:B28"/>
    <mergeCell ref="A34:B34"/>
    <mergeCell ref="A43:B43"/>
    <mergeCell ref="A47:B47"/>
    <mergeCell ref="A51:B51"/>
    <mergeCell ref="A115:E115"/>
    <mergeCell ref="A120:A123"/>
    <mergeCell ref="A124:A127"/>
    <mergeCell ref="A1:E1"/>
    <mergeCell ref="A16:E16"/>
    <mergeCell ref="A10:E10"/>
    <mergeCell ref="A11:E11"/>
    <mergeCell ref="A12:E12"/>
    <mergeCell ref="A14:E14"/>
    <mergeCell ref="A128:A131"/>
    <mergeCell ref="A93:B93"/>
    <mergeCell ref="D118:D119"/>
    <mergeCell ref="E118:E119"/>
    <mergeCell ref="D116:E117"/>
    <mergeCell ref="A116:A119"/>
    <mergeCell ref="B128:B131"/>
    <mergeCell ref="B116:B119"/>
    <mergeCell ref="C116:C119"/>
    <mergeCell ref="B120:B123"/>
    <mergeCell ref="B124:B127"/>
  </mergeCells>
  <dataValidations count="7">
    <dataValidation allowBlank="1" showInputMessage="1" showErrorMessage="1" prompt="Ne RIEN saisir dans ces cellules" sqref="A54 A90 A39 A51 A43 A47 A71 A28 A34 A20"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39"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87D9-5CEA-4608-AD8D-6BE629D90E68}">
  <dimension ref="A1:WVR49"/>
  <sheetViews>
    <sheetView workbookViewId="0">
      <selection activeCell="L41" sqref="L41"/>
    </sheetView>
  </sheetViews>
  <sheetFormatPr baseColWidth="10" defaultColWidth="11" defaultRowHeight="12.75"/>
  <cols>
    <col min="1" max="1" width="33" style="198" customWidth="1"/>
    <col min="2" max="2" width="10.85546875" style="192" customWidth="1"/>
    <col min="3" max="3" width="12.42578125" style="192" customWidth="1"/>
    <col min="4" max="4" width="9.85546875" style="192" customWidth="1"/>
    <col min="5" max="5" width="12.5703125" style="192" customWidth="1"/>
    <col min="6" max="6" width="8.140625" style="192" customWidth="1"/>
    <col min="7" max="7" width="13" style="192" customWidth="1"/>
    <col min="8" max="8" width="7" style="192" customWidth="1"/>
    <col min="9" max="9" width="14.5703125" style="217" hidden="1" customWidth="1"/>
    <col min="10" max="10" width="12.42578125" style="217" customWidth="1"/>
    <col min="11" max="11" width="31.5703125" style="191" customWidth="1"/>
    <col min="12" max="260" width="11" style="192"/>
    <col min="261" max="261" width="33" style="192" customWidth="1"/>
    <col min="262" max="265" width="15" style="192" customWidth="1"/>
    <col min="266" max="266" width="11" style="192" hidden="1" customWidth="1"/>
    <col min="267" max="267" width="31.5703125" style="192" customWidth="1"/>
    <col min="268" max="516" width="11" style="192"/>
    <col min="517" max="517" width="33" style="192" customWidth="1"/>
    <col min="518" max="521" width="15" style="192" customWidth="1"/>
    <col min="522" max="522" width="11" style="192" hidden="1" customWidth="1"/>
    <col min="523" max="523" width="31.5703125" style="192" customWidth="1"/>
    <col min="524" max="772" width="11" style="192"/>
    <col min="773" max="773" width="33" style="192" customWidth="1"/>
    <col min="774" max="777" width="15" style="192" customWidth="1"/>
    <col min="778" max="778" width="11" style="192" hidden="1" customWidth="1"/>
    <col min="779" max="779" width="31.5703125" style="192" customWidth="1"/>
    <col min="780" max="1028" width="11" style="192"/>
    <col min="1029" max="1029" width="33" style="192" customWidth="1"/>
    <col min="1030" max="1033" width="15" style="192" customWidth="1"/>
    <col min="1034" max="1034" width="11" style="192" hidden="1" customWidth="1"/>
    <col min="1035" max="1035" width="31.5703125" style="192" customWidth="1"/>
    <col min="1036" max="1284" width="11" style="192"/>
    <col min="1285" max="1285" width="33" style="192" customWidth="1"/>
    <col min="1286" max="1289" width="15" style="192" customWidth="1"/>
    <col min="1290" max="1290" width="11" style="192" hidden="1" customWidth="1"/>
    <col min="1291" max="1291" width="31.5703125" style="192" customWidth="1"/>
    <col min="1292" max="1540" width="11" style="192"/>
    <col min="1541" max="1541" width="33" style="192" customWidth="1"/>
    <col min="1542" max="1545" width="15" style="192" customWidth="1"/>
    <col min="1546" max="1546" width="11" style="192" hidden="1" customWidth="1"/>
    <col min="1547" max="1547" width="31.5703125" style="192" customWidth="1"/>
    <col min="1548" max="1796" width="11" style="192"/>
    <col min="1797" max="1797" width="33" style="192" customWidth="1"/>
    <col min="1798" max="1801" width="15" style="192" customWidth="1"/>
    <col min="1802" max="1802" width="11" style="192" hidden="1" customWidth="1"/>
    <col min="1803" max="1803" width="31.5703125" style="192" customWidth="1"/>
    <col min="1804" max="2052" width="11" style="192"/>
    <col min="2053" max="2053" width="33" style="192" customWidth="1"/>
    <col min="2054" max="2057" width="15" style="192" customWidth="1"/>
    <col min="2058" max="2058" width="11" style="192" hidden="1" customWidth="1"/>
    <col min="2059" max="2059" width="31.5703125" style="192" customWidth="1"/>
    <col min="2060" max="2308" width="11" style="192"/>
    <col min="2309" max="2309" width="33" style="192" customWidth="1"/>
    <col min="2310" max="2313" width="15" style="192" customWidth="1"/>
    <col min="2314" max="2314" width="11" style="192" hidden="1" customWidth="1"/>
    <col min="2315" max="2315" width="31.5703125" style="192" customWidth="1"/>
    <col min="2316" max="2564" width="11" style="192"/>
    <col min="2565" max="2565" width="33" style="192" customWidth="1"/>
    <col min="2566" max="2569" width="15" style="192" customWidth="1"/>
    <col min="2570" max="2570" width="11" style="192" hidden="1" customWidth="1"/>
    <col min="2571" max="2571" width="31.5703125" style="192" customWidth="1"/>
    <col min="2572" max="2820" width="11" style="192"/>
    <col min="2821" max="2821" width="33" style="192" customWidth="1"/>
    <col min="2822" max="2825" width="15" style="192" customWidth="1"/>
    <col min="2826" max="2826" width="11" style="192" hidden="1" customWidth="1"/>
    <col min="2827" max="2827" width="31.5703125" style="192" customWidth="1"/>
    <col min="2828" max="3076" width="11" style="192"/>
    <col min="3077" max="3077" width="33" style="192" customWidth="1"/>
    <col min="3078" max="3081" width="15" style="192" customWidth="1"/>
    <col min="3082" max="3082" width="11" style="192" hidden="1" customWidth="1"/>
    <col min="3083" max="3083" width="31.5703125" style="192" customWidth="1"/>
    <col min="3084" max="3332" width="11" style="192"/>
    <col min="3333" max="3333" width="33" style="192" customWidth="1"/>
    <col min="3334" max="3337" width="15" style="192" customWidth="1"/>
    <col min="3338" max="3338" width="11" style="192" hidden="1" customWidth="1"/>
    <col min="3339" max="3339" width="31.5703125" style="192" customWidth="1"/>
    <col min="3340" max="3588" width="11" style="192"/>
    <col min="3589" max="3589" width="33" style="192" customWidth="1"/>
    <col min="3590" max="3593" width="15" style="192" customWidth="1"/>
    <col min="3594" max="3594" width="11" style="192" hidden="1" customWidth="1"/>
    <col min="3595" max="3595" width="31.5703125" style="192" customWidth="1"/>
    <col min="3596" max="3844" width="11" style="192"/>
    <col min="3845" max="3845" width="33" style="192" customWidth="1"/>
    <col min="3846" max="3849" width="15" style="192" customWidth="1"/>
    <col min="3850" max="3850" width="11" style="192" hidden="1" customWidth="1"/>
    <col min="3851" max="3851" width="31.5703125" style="192" customWidth="1"/>
    <col min="3852" max="4100" width="11" style="192"/>
    <col min="4101" max="4101" width="33" style="192" customWidth="1"/>
    <col min="4102" max="4105" width="15" style="192" customWidth="1"/>
    <col min="4106" max="4106" width="11" style="192" hidden="1" customWidth="1"/>
    <col min="4107" max="4107" width="31.5703125" style="192" customWidth="1"/>
    <col min="4108" max="4356" width="11" style="192"/>
    <col min="4357" max="4357" width="33" style="192" customWidth="1"/>
    <col min="4358" max="4361" width="15" style="192" customWidth="1"/>
    <col min="4362" max="4362" width="11" style="192" hidden="1" customWidth="1"/>
    <col min="4363" max="4363" width="31.5703125" style="192" customWidth="1"/>
    <col min="4364" max="4612" width="11" style="192"/>
    <col min="4613" max="4613" width="33" style="192" customWidth="1"/>
    <col min="4614" max="4617" width="15" style="192" customWidth="1"/>
    <col min="4618" max="4618" width="11" style="192" hidden="1" customWidth="1"/>
    <col min="4619" max="4619" width="31.5703125" style="192" customWidth="1"/>
    <col min="4620" max="4868" width="11" style="192"/>
    <col min="4869" max="4869" width="33" style="192" customWidth="1"/>
    <col min="4870" max="4873" width="15" style="192" customWidth="1"/>
    <col min="4874" max="4874" width="11" style="192" hidden="1" customWidth="1"/>
    <col min="4875" max="4875" width="31.5703125" style="192" customWidth="1"/>
    <col min="4876" max="5124" width="11" style="192"/>
    <col min="5125" max="5125" width="33" style="192" customWidth="1"/>
    <col min="5126" max="5129" width="15" style="192" customWidth="1"/>
    <col min="5130" max="5130" width="11" style="192" hidden="1" customWidth="1"/>
    <col min="5131" max="5131" width="31.5703125" style="192" customWidth="1"/>
    <col min="5132" max="5380" width="11" style="192"/>
    <col min="5381" max="5381" width="33" style="192" customWidth="1"/>
    <col min="5382" max="5385" width="15" style="192" customWidth="1"/>
    <col min="5386" max="5386" width="11" style="192" hidden="1" customWidth="1"/>
    <col min="5387" max="5387" width="31.5703125" style="192" customWidth="1"/>
    <col min="5388" max="5636" width="11" style="192"/>
    <col min="5637" max="5637" width="33" style="192" customWidth="1"/>
    <col min="5638" max="5641" width="15" style="192" customWidth="1"/>
    <col min="5642" max="5642" width="11" style="192" hidden="1" customWidth="1"/>
    <col min="5643" max="5643" width="31.5703125" style="192" customWidth="1"/>
    <col min="5644" max="5892" width="11" style="192"/>
    <col min="5893" max="5893" width="33" style="192" customWidth="1"/>
    <col min="5894" max="5897" width="15" style="192" customWidth="1"/>
    <col min="5898" max="5898" width="11" style="192" hidden="1" customWidth="1"/>
    <col min="5899" max="5899" width="31.5703125" style="192" customWidth="1"/>
    <col min="5900" max="6148" width="11" style="192"/>
    <col min="6149" max="6149" width="33" style="192" customWidth="1"/>
    <col min="6150" max="6153" width="15" style="192" customWidth="1"/>
    <col min="6154" max="6154" width="11" style="192" hidden="1" customWidth="1"/>
    <col min="6155" max="6155" width="31.5703125" style="192" customWidth="1"/>
    <col min="6156" max="6404" width="11" style="192"/>
    <col min="6405" max="6405" width="33" style="192" customWidth="1"/>
    <col min="6406" max="6409" width="15" style="192" customWidth="1"/>
    <col min="6410" max="6410" width="11" style="192" hidden="1" customWidth="1"/>
    <col min="6411" max="6411" width="31.5703125" style="192" customWidth="1"/>
    <col min="6412" max="6660" width="11" style="192"/>
    <col min="6661" max="6661" width="33" style="192" customWidth="1"/>
    <col min="6662" max="6665" width="15" style="192" customWidth="1"/>
    <col min="6666" max="6666" width="11" style="192" hidden="1" customWidth="1"/>
    <col min="6667" max="6667" width="31.5703125" style="192" customWidth="1"/>
    <col min="6668" max="6916" width="11" style="192"/>
    <col min="6917" max="6917" width="33" style="192" customWidth="1"/>
    <col min="6918" max="6921" width="15" style="192" customWidth="1"/>
    <col min="6922" max="6922" width="11" style="192" hidden="1" customWidth="1"/>
    <col min="6923" max="6923" width="31.5703125" style="192" customWidth="1"/>
    <col min="6924" max="7172" width="11" style="192"/>
    <col min="7173" max="7173" width="33" style="192" customWidth="1"/>
    <col min="7174" max="7177" width="15" style="192" customWidth="1"/>
    <col min="7178" max="7178" width="11" style="192" hidden="1" customWidth="1"/>
    <col min="7179" max="7179" width="31.5703125" style="192" customWidth="1"/>
    <col min="7180" max="7428" width="11" style="192"/>
    <col min="7429" max="7429" width="33" style="192" customWidth="1"/>
    <col min="7430" max="7433" width="15" style="192" customWidth="1"/>
    <col min="7434" max="7434" width="11" style="192" hidden="1" customWidth="1"/>
    <col min="7435" max="7435" width="31.5703125" style="192" customWidth="1"/>
    <col min="7436" max="7684" width="11" style="192"/>
    <col min="7685" max="7685" width="33" style="192" customWidth="1"/>
    <col min="7686" max="7689" width="15" style="192" customWidth="1"/>
    <col min="7690" max="7690" width="11" style="192" hidden="1" customWidth="1"/>
    <col min="7691" max="7691" width="31.5703125" style="192" customWidth="1"/>
    <col min="7692" max="7940" width="11" style="192"/>
    <col min="7941" max="7941" width="33" style="192" customWidth="1"/>
    <col min="7942" max="7945" width="15" style="192" customWidth="1"/>
    <col min="7946" max="7946" width="11" style="192" hidden="1" customWidth="1"/>
    <col min="7947" max="7947" width="31.5703125" style="192" customWidth="1"/>
    <col min="7948" max="8196" width="11" style="192"/>
    <col min="8197" max="8197" width="33" style="192" customWidth="1"/>
    <col min="8198" max="8201" width="15" style="192" customWidth="1"/>
    <col min="8202" max="8202" width="11" style="192" hidden="1" customWidth="1"/>
    <col min="8203" max="8203" width="31.5703125" style="192" customWidth="1"/>
    <col min="8204" max="8452" width="11" style="192"/>
    <col min="8453" max="8453" width="33" style="192" customWidth="1"/>
    <col min="8454" max="8457" width="15" style="192" customWidth="1"/>
    <col min="8458" max="8458" width="11" style="192" hidden="1" customWidth="1"/>
    <col min="8459" max="8459" width="31.5703125" style="192" customWidth="1"/>
    <col min="8460" max="8708" width="11" style="192"/>
    <col min="8709" max="8709" width="33" style="192" customWidth="1"/>
    <col min="8710" max="8713" width="15" style="192" customWidth="1"/>
    <col min="8714" max="8714" width="11" style="192" hidden="1" customWidth="1"/>
    <col min="8715" max="8715" width="31.5703125" style="192" customWidth="1"/>
    <col min="8716" max="8964" width="11" style="192"/>
    <col min="8965" max="8965" width="33" style="192" customWidth="1"/>
    <col min="8966" max="8969" width="15" style="192" customWidth="1"/>
    <col min="8970" max="8970" width="11" style="192" hidden="1" customWidth="1"/>
    <col min="8971" max="8971" width="31.5703125" style="192" customWidth="1"/>
    <col min="8972" max="9220" width="11" style="192"/>
    <col min="9221" max="9221" width="33" style="192" customWidth="1"/>
    <col min="9222" max="9225" width="15" style="192" customWidth="1"/>
    <col min="9226" max="9226" width="11" style="192" hidden="1" customWidth="1"/>
    <col min="9227" max="9227" width="31.5703125" style="192" customWidth="1"/>
    <col min="9228" max="9476" width="11" style="192"/>
    <col min="9477" max="9477" width="33" style="192" customWidth="1"/>
    <col min="9478" max="9481" width="15" style="192" customWidth="1"/>
    <col min="9482" max="9482" width="11" style="192" hidden="1" customWidth="1"/>
    <col min="9483" max="9483" width="31.5703125" style="192" customWidth="1"/>
    <col min="9484" max="9732" width="11" style="192"/>
    <col min="9733" max="9733" width="33" style="192" customWidth="1"/>
    <col min="9734" max="9737" width="15" style="192" customWidth="1"/>
    <col min="9738" max="9738" width="11" style="192" hidden="1" customWidth="1"/>
    <col min="9739" max="9739" width="31.5703125" style="192" customWidth="1"/>
    <col min="9740" max="9988" width="11" style="192"/>
    <col min="9989" max="9989" width="33" style="192" customWidth="1"/>
    <col min="9990" max="9993" width="15" style="192" customWidth="1"/>
    <col min="9994" max="9994" width="11" style="192" hidden="1" customWidth="1"/>
    <col min="9995" max="9995" width="31.5703125" style="192" customWidth="1"/>
    <col min="9996" max="10244" width="11" style="192"/>
    <col min="10245" max="10245" width="33" style="192" customWidth="1"/>
    <col min="10246" max="10249" width="15" style="192" customWidth="1"/>
    <col min="10250" max="10250" width="11" style="192" hidden="1" customWidth="1"/>
    <col min="10251" max="10251" width="31.5703125" style="192" customWidth="1"/>
    <col min="10252" max="10500" width="11" style="192"/>
    <col min="10501" max="10501" width="33" style="192" customWidth="1"/>
    <col min="10502" max="10505" width="15" style="192" customWidth="1"/>
    <col min="10506" max="10506" width="11" style="192" hidden="1" customWidth="1"/>
    <col min="10507" max="10507" width="31.5703125" style="192" customWidth="1"/>
    <col min="10508" max="10756" width="11" style="192"/>
    <col min="10757" max="10757" width="33" style="192" customWidth="1"/>
    <col min="10758" max="10761" width="15" style="192" customWidth="1"/>
    <col min="10762" max="10762" width="11" style="192" hidden="1" customWidth="1"/>
    <col min="10763" max="10763" width="31.5703125" style="192" customWidth="1"/>
    <col min="10764" max="11012" width="11" style="192"/>
    <col min="11013" max="11013" width="33" style="192" customWidth="1"/>
    <col min="11014" max="11017" width="15" style="192" customWidth="1"/>
    <col min="11018" max="11018" width="11" style="192" hidden="1" customWidth="1"/>
    <col min="11019" max="11019" width="31.5703125" style="192" customWidth="1"/>
    <col min="11020" max="11268" width="11" style="192"/>
    <col min="11269" max="11269" width="33" style="192" customWidth="1"/>
    <col min="11270" max="11273" width="15" style="192" customWidth="1"/>
    <col min="11274" max="11274" width="11" style="192" hidden="1" customWidth="1"/>
    <col min="11275" max="11275" width="31.5703125" style="192" customWidth="1"/>
    <col min="11276" max="11524" width="11" style="192"/>
    <col min="11525" max="11525" width="33" style="192" customWidth="1"/>
    <col min="11526" max="11529" width="15" style="192" customWidth="1"/>
    <col min="11530" max="11530" width="11" style="192" hidden="1" customWidth="1"/>
    <col min="11531" max="11531" width="31.5703125" style="192" customWidth="1"/>
    <col min="11532" max="11780" width="11" style="192"/>
    <col min="11781" max="11781" width="33" style="192" customWidth="1"/>
    <col min="11782" max="11785" width="15" style="192" customWidth="1"/>
    <col min="11786" max="11786" width="11" style="192" hidden="1" customWidth="1"/>
    <col min="11787" max="11787" width="31.5703125" style="192" customWidth="1"/>
    <col min="11788" max="12036" width="11" style="192"/>
    <col min="12037" max="12037" width="33" style="192" customWidth="1"/>
    <col min="12038" max="12041" width="15" style="192" customWidth="1"/>
    <col min="12042" max="12042" width="11" style="192" hidden="1" customWidth="1"/>
    <col min="12043" max="12043" width="31.5703125" style="192" customWidth="1"/>
    <col min="12044" max="12292" width="11" style="192"/>
    <col min="12293" max="12293" width="33" style="192" customWidth="1"/>
    <col min="12294" max="12297" width="15" style="192" customWidth="1"/>
    <col min="12298" max="12298" width="11" style="192" hidden="1" customWidth="1"/>
    <col min="12299" max="12299" width="31.5703125" style="192" customWidth="1"/>
    <col min="12300" max="12548" width="11" style="192"/>
    <col min="12549" max="12549" width="33" style="192" customWidth="1"/>
    <col min="12550" max="12553" width="15" style="192" customWidth="1"/>
    <col min="12554" max="12554" width="11" style="192" hidden="1" customWidth="1"/>
    <col min="12555" max="12555" width="31.5703125" style="192" customWidth="1"/>
    <col min="12556" max="12804" width="11" style="192"/>
    <col min="12805" max="12805" width="33" style="192" customWidth="1"/>
    <col min="12806" max="12809" width="15" style="192" customWidth="1"/>
    <col min="12810" max="12810" width="11" style="192" hidden="1" customWidth="1"/>
    <col min="12811" max="12811" width="31.5703125" style="192" customWidth="1"/>
    <col min="12812" max="13060" width="11" style="192"/>
    <col min="13061" max="13061" width="33" style="192" customWidth="1"/>
    <col min="13062" max="13065" width="15" style="192" customWidth="1"/>
    <col min="13066" max="13066" width="11" style="192" hidden="1" customWidth="1"/>
    <col min="13067" max="13067" width="31.5703125" style="192" customWidth="1"/>
    <col min="13068" max="13316" width="11" style="192"/>
    <col min="13317" max="13317" width="33" style="192" customWidth="1"/>
    <col min="13318" max="13321" width="15" style="192" customWidth="1"/>
    <col min="13322" max="13322" width="11" style="192" hidden="1" customWidth="1"/>
    <col min="13323" max="13323" width="31.5703125" style="192" customWidth="1"/>
    <col min="13324" max="13572" width="11" style="192"/>
    <col min="13573" max="13573" width="33" style="192" customWidth="1"/>
    <col min="13574" max="13577" width="15" style="192" customWidth="1"/>
    <col min="13578" max="13578" width="11" style="192" hidden="1" customWidth="1"/>
    <col min="13579" max="13579" width="31.5703125" style="192" customWidth="1"/>
    <col min="13580" max="13828" width="11" style="192"/>
    <col min="13829" max="13829" width="33" style="192" customWidth="1"/>
    <col min="13830" max="13833" width="15" style="192" customWidth="1"/>
    <col min="13834" max="13834" width="11" style="192" hidden="1" customWidth="1"/>
    <col min="13835" max="13835" width="31.5703125" style="192" customWidth="1"/>
    <col min="13836" max="14084" width="11" style="192"/>
    <col min="14085" max="14085" width="33" style="192" customWidth="1"/>
    <col min="14086" max="14089" width="15" style="192" customWidth="1"/>
    <col min="14090" max="14090" width="11" style="192" hidden="1" customWidth="1"/>
    <col min="14091" max="14091" width="31.5703125" style="192" customWidth="1"/>
    <col min="14092" max="14340" width="11" style="192"/>
    <col min="14341" max="14341" width="33" style="192" customWidth="1"/>
    <col min="14342" max="14345" width="15" style="192" customWidth="1"/>
    <col min="14346" max="14346" width="11" style="192" hidden="1" customWidth="1"/>
    <col min="14347" max="14347" width="31.5703125" style="192" customWidth="1"/>
    <col min="14348" max="14596" width="11" style="192"/>
    <col min="14597" max="14597" width="33" style="192" customWidth="1"/>
    <col min="14598" max="14601" width="15" style="192" customWidth="1"/>
    <col min="14602" max="14602" width="11" style="192" hidden="1" customWidth="1"/>
    <col min="14603" max="14603" width="31.5703125" style="192" customWidth="1"/>
    <col min="14604" max="14852" width="11" style="192"/>
    <col min="14853" max="14853" width="33" style="192" customWidth="1"/>
    <col min="14854" max="14857" width="15" style="192" customWidth="1"/>
    <col min="14858" max="14858" width="11" style="192" hidden="1" customWidth="1"/>
    <col min="14859" max="14859" width="31.5703125" style="192" customWidth="1"/>
    <col min="14860" max="15108" width="11" style="192"/>
    <col min="15109" max="15109" width="33" style="192" customWidth="1"/>
    <col min="15110" max="15113" width="15" style="192" customWidth="1"/>
    <col min="15114" max="15114" width="11" style="192" hidden="1" customWidth="1"/>
    <col min="15115" max="15115" width="31.5703125" style="192" customWidth="1"/>
    <col min="15116" max="15364" width="11" style="192"/>
    <col min="15365" max="15365" width="33" style="192" customWidth="1"/>
    <col min="15366" max="15369" width="15" style="192" customWidth="1"/>
    <col min="15370" max="15370" width="11" style="192" hidden="1" customWidth="1"/>
    <col min="15371" max="15371" width="31.5703125" style="192" customWidth="1"/>
    <col min="15372" max="15620" width="11" style="192"/>
    <col min="15621" max="15621" width="33" style="192" customWidth="1"/>
    <col min="15622" max="15625" width="15" style="192" customWidth="1"/>
    <col min="15626" max="15626" width="11" style="192" hidden="1" customWidth="1"/>
    <col min="15627" max="15627" width="31.5703125" style="192" customWidth="1"/>
    <col min="15628" max="15876" width="11" style="192"/>
    <col min="15877" max="15877" width="33" style="192" customWidth="1"/>
    <col min="15878" max="15881" width="15" style="192" customWidth="1"/>
    <col min="15882" max="15882" width="11" style="192" hidden="1" customWidth="1"/>
    <col min="15883" max="15883" width="31.5703125" style="192" customWidth="1"/>
    <col min="15884" max="16132" width="11" style="192"/>
    <col min="16133" max="16133" width="33" style="192" customWidth="1"/>
    <col min="16134" max="16137" width="15" style="192" customWidth="1"/>
    <col min="16138" max="16138" width="11" style="192" hidden="1" customWidth="1"/>
    <col min="16139" max="16139" width="31.5703125" style="192" customWidth="1"/>
    <col min="16140" max="16384" width="11" style="192"/>
  </cols>
  <sheetData>
    <row r="1" spans="1:11" ht="43.5" customHeight="1" thickBot="1">
      <c r="A1" s="271" t="s">
        <v>314</v>
      </c>
      <c r="B1" s="272"/>
      <c r="C1" s="272"/>
      <c r="D1" s="272"/>
      <c r="E1" s="272"/>
      <c r="F1" s="272"/>
      <c r="G1" s="272"/>
      <c r="H1" s="272"/>
      <c r="I1" s="273"/>
      <c r="J1" s="190"/>
    </row>
    <row r="2" spans="1:11" s="198" customFormat="1" ht="32.25" customHeight="1">
      <c r="A2" s="193" t="s">
        <v>315</v>
      </c>
      <c r="B2" s="194" t="s">
        <v>316</v>
      </c>
      <c r="C2" s="195" t="s">
        <v>317</v>
      </c>
      <c r="D2" s="194" t="s">
        <v>318</v>
      </c>
      <c r="E2" s="195" t="s">
        <v>319</v>
      </c>
      <c r="F2" s="194" t="s">
        <v>320</v>
      </c>
      <c r="G2" s="195" t="s">
        <v>321</v>
      </c>
      <c r="H2" s="194" t="s">
        <v>322</v>
      </c>
      <c r="I2" s="196"/>
      <c r="J2" s="197" t="s">
        <v>323</v>
      </c>
    </row>
    <row r="3" spans="1:11">
      <c r="A3" s="199" t="s">
        <v>324</v>
      </c>
      <c r="B3" s="200">
        <v>36375</v>
      </c>
      <c r="C3" s="201">
        <f>SUM(B3*1.0675)</f>
        <v>38830.312499999993</v>
      </c>
      <c r="D3" s="200">
        <v>3031.25</v>
      </c>
      <c r="E3" s="201">
        <f>SUM(D3*1.0675)</f>
        <v>3235.8593749999995</v>
      </c>
      <c r="F3" s="200">
        <v>187.5</v>
      </c>
      <c r="G3" s="201">
        <f>SUM(F3*1.0675)</f>
        <v>200.15624999999997</v>
      </c>
      <c r="H3" s="200">
        <v>25</v>
      </c>
      <c r="I3" s="202"/>
      <c r="J3" s="203">
        <f>SUM(H3*1.0675)</f>
        <v>26.687499999999996</v>
      </c>
      <c r="K3" s="192"/>
    </row>
    <row r="4" spans="1:11">
      <c r="A4" s="199" t="s">
        <v>325</v>
      </c>
      <c r="B4" s="200">
        <v>29973</v>
      </c>
      <c r="C4" s="201">
        <f t="shared" ref="C4:C40" si="0">SUM(B4*1.0675)</f>
        <v>31996.177499999998</v>
      </c>
      <c r="D4" s="200">
        <v>2497.75</v>
      </c>
      <c r="E4" s="201">
        <f t="shared" ref="E4:E40" si="1">SUM(D4*1.0675)</f>
        <v>2666.3481249999995</v>
      </c>
      <c r="F4" s="200">
        <v>154.5</v>
      </c>
      <c r="G4" s="201">
        <f t="shared" ref="G4:G40" si="2">SUM(F4*1.0675)</f>
        <v>164.92874999999998</v>
      </c>
      <c r="H4" s="200">
        <v>20.6</v>
      </c>
      <c r="I4" s="202"/>
      <c r="J4" s="203">
        <f t="shared" ref="J4:J40" si="3">SUM(H4*1.0675)</f>
        <v>21.990500000000001</v>
      </c>
      <c r="K4" s="192"/>
    </row>
    <row r="5" spans="1:11">
      <c r="A5" s="199" t="s">
        <v>326</v>
      </c>
      <c r="B5" s="200">
        <v>37466.25</v>
      </c>
      <c r="C5" s="201">
        <f t="shared" si="0"/>
        <v>39995.221874999996</v>
      </c>
      <c r="D5" s="200">
        <v>3122.1875</v>
      </c>
      <c r="E5" s="201">
        <f t="shared" si="1"/>
        <v>3332.9351562499996</v>
      </c>
      <c r="F5" s="200">
        <v>193.125</v>
      </c>
      <c r="G5" s="201">
        <f t="shared" si="2"/>
        <v>206.16093749999999</v>
      </c>
      <c r="H5" s="200">
        <v>25.75</v>
      </c>
      <c r="I5" s="202"/>
      <c r="J5" s="203">
        <f t="shared" si="3"/>
        <v>27.488124999999997</v>
      </c>
      <c r="K5" s="192"/>
    </row>
    <row r="6" spans="1:11">
      <c r="A6" s="199" t="s">
        <v>327</v>
      </c>
      <c r="B6" s="200">
        <v>50925</v>
      </c>
      <c r="C6" s="201">
        <f t="shared" si="0"/>
        <v>54362.437499999993</v>
      </c>
      <c r="D6" s="200">
        <v>4243.75</v>
      </c>
      <c r="E6" s="201">
        <f t="shared" si="1"/>
        <v>4530.203125</v>
      </c>
      <c r="F6" s="200">
        <v>262.5</v>
      </c>
      <c r="G6" s="201">
        <f t="shared" si="2"/>
        <v>280.21875</v>
      </c>
      <c r="H6" s="200">
        <v>35</v>
      </c>
      <c r="I6" s="202"/>
      <c r="J6" s="203">
        <f t="shared" si="3"/>
        <v>37.362499999999997</v>
      </c>
      <c r="K6" s="192"/>
    </row>
    <row r="7" spans="1:11">
      <c r="A7" s="199" t="s">
        <v>328</v>
      </c>
      <c r="B7" s="200">
        <v>61110</v>
      </c>
      <c r="C7" s="201">
        <f t="shared" si="0"/>
        <v>65234.924999999996</v>
      </c>
      <c r="D7" s="200">
        <v>5092.5</v>
      </c>
      <c r="E7" s="201">
        <f t="shared" si="1"/>
        <v>5436.2437499999996</v>
      </c>
      <c r="F7" s="200">
        <v>315</v>
      </c>
      <c r="G7" s="201">
        <f t="shared" si="2"/>
        <v>336.26249999999999</v>
      </c>
      <c r="H7" s="200">
        <v>42</v>
      </c>
      <c r="I7" s="202"/>
      <c r="J7" s="203">
        <f t="shared" si="3"/>
        <v>44.834999999999994</v>
      </c>
      <c r="K7" s="192"/>
    </row>
    <row r="8" spans="1:11">
      <c r="A8" s="199" t="s">
        <v>329</v>
      </c>
      <c r="B8" s="200">
        <v>58447.35</v>
      </c>
      <c r="C8" s="201">
        <f t="shared" si="0"/>
        <v>62392.546124999993</v>
      </c>
      <c r="D8" s="200">
        <v>4870.6125000000002</v>
      </c>
      <c r="E8" s="201">
        <f t="shared" si="1"/>
        <v>5199.3788437499998</v>
      </c>
      <c r="F8" s="200">
        <v>301.27499999999998</v>
      </c>
      <c r="G8" s="201">
        <f t="shared" si="2"/>
        <v>321.61106249999995</v>
      </c>
      <c r="H8" s="200">
        <v>40.17</v>
      </c>
      <c r="I8" s="202"/>
      <c r="J8" s="203">
        <f t="shared" si="3"/>
        <v>42.881474999999995</v>
      </c>
      <c r="K8" s="192"/>
    </row>
    <row r="9" spans="1:11">
      <c r="A9" s="199" t="s">
        <v>330</v>
      </c>
      <c r="B9" s="200">
        <v>53835</v>
      </c>
      <c r="C9" s="201">
        <f t="shared" si="0"/>
        <v>57468.862499999996</v>
      </c>
      <c r="D9" s="200">
        <v>4486.25</v>
      </c>
      <c r="E9" s="201">
        <f t="shared" si="1"/>
        <v>4789.0718749999996</v>
      </c>
      <c r="F9" s="200">
        <v>277.5</v>
      </c>
      <c r="G9" s="201">
        <f t="shared" si="2"/>
        <v>296.23124999999999</v>
      </c>
      <c r="H9" s="200">
        <v>37</v>
      </c>
      <c r="I9" s="202"/>
      <c r="J9" s="203">
        <f t="shared" si="3"/>
        <v>39.497499999999995</v>
      </c>
      <c r="K9" s="192"/>
    </row>
    <row r="10" spans="1:11" ht="25.5">
      <c r="A10" s="204" t="s">
        <v>331</v>
      </c>
      <c r="B10" s="205">
        <v>59655</v>
      </c>
      <c r="C10" s="201">
        <f t="shared" si="0"/>
        <v>63681.712499999994</v>
      </c>
      <c r="D10" s="205">
        <v>4971.25</v>
      </c>
      <c r="E10" s="201">
        <f t="shared" si="1"/>
        <v>5306.8093749999998</v>
      </c>
      <c r="F10" s="205">
        <v>307.5</v>
      </c>
      <c r="G10" s="201">
        <f t="shared" si="2"/>
        <v>328.25624999999997</v>
      </c>
      <c r="H10" s="205">
        <v>41</v>
      </c>
      <c r="I10" s="202"/>
      <c r="J10" s="203">
        <f t="shared" si="3"/>
        <v>43.767499999999998</v>
      </c>
      <c r="K10" s="206" t="s">
        <v>332</v>
      </c>
    </row>
    <row r="11" spans="1:11">
      <c r="A11" s="199" t="s">
        <v>333</v>
      </c>
      <c r="B11" s="200">
        <v>59655</v>
      </c>
      <c r="C11" s="201">
        <f t="shared" si="0"/>
        <v>63681.712499999994</v>
      </c>
      <c r="D11" s="200">
        <v>4971.25</v>
      </c>
      <c r="E11" s="201">
        <f t="shared" si="1"/>
        <v>5306.8093749999998</v>
      </c>
      <c r="F11" s="200">
        <v>307.5</v>
      </c>
      <c r="G11" s="201">
        <f t="shared" si="2"/>
        <v>328.25624999999997</v>
      </c>
      <c r="H11" s="200">
        <v>41</v>
      </c>
      <c r="I11" s="202"/>
      <c r="J11" s="203">
        <f t="shared" si="3"/>
        <v>43.767499999999998</v>
      </c>
      <c r="K11" s="206"/>
    </row>
    <row r="12" spans="1:11">
      <c r="A12" s="199" t="s">
        <v>224</v>
      </c>
      <c r="B12" s="200">
        <v>49470</v>
      </c>
      <c r="C12" s="201">
        <f t="shared" si="0"/>
        <v>52809.224999999991</v>
      </c>
      <c r="D12" s="200">
        <v>4122.5</v>
      </c>
      <c r="E12" s="201">
        <f t="shared" si="1"/>
        <v>4400.7687499999993</v>
      </c>
      <c r="F12" s="200">
        <v>255</v>
      </c>
      <c r="G12" s="201">
        <f t="shared" si="2"/>
        <v>272.21249999999998</v>
      </c>
      <c r="H12" s="200">
        <v>34</v>
      </c>
      <c r="I12" s="202"/>
      <c r="J12" s="203">
        <f t="shared" si="3"/>
        <v>36.294999999999995</v>
      </c>
      <c r="K12" s="206"/>
    </row>
    <row r="13" spans="1:11">
      <c r="A13" s="199" t="s">
        <v>334</v>
      </c>
      <c r="B13" s="200">
        <v>50925</v>
      </c>
      <c r="C13" s="201">
        <f t="shared" si="0"/>
        <v>54362.437499999993</v>
      </c>
      <c r="D13" s="200">
        <v>4243.75</v>
      </c>
      <c r="E13" s="201">
        <f t="shared" si="1"/>
        <v>4530.203125</v>
      </c>
      <c r="F13" s="200">
        <v>262.5</v>
      </c>
      <c r="G13" s="201">
        <f t="shared" si="2"/>
        <v>280.21875</v>
      </c>
      <c r="H13" s="200">
        <v>35</v>
      </c>
      <c r="I13" s="202"/>
      <c r="J13" s="203">
        <f t="shared" si="3"/>
        <v>37.362499999999997</v>
      </c>
      <c r="K13" s="206"/>
    </row>
    <row r="14" spans="1:11">
      <c r="A14" s="199" t="s">
        <v>335</v>
      </c>
      <c r="B14" s="200">
        <v>61110</v>
      </c>
      <c r="C14" s="201">
        <f t="shared" si="0"/>
        <v>65234.924999999996</v>
      </c>
      <c r="D14" s="200">
        <v>5092.5</v>
      </c>
      <c r="E14" s="201">
        <f t="shared" si="1"/>
        <v>5436.2437499999996</v>
      </c>
      <c r="F14" s="200">
        <v>315</v>
      </c>
      <c r="G14" s="201">
        <f t="shared" si="2"/>
        <v>336.26249999999999</v>
      </c>
      <c r="H14" s="200">
        <v>42</v>
      </c>
      <c r="I14" s="202"/>
      <c r="J14" s="203">
        <f t="shared" si="3"/>
        <v>44.834999999999994</v>
      </c>
      <c r="K14" s="206"/>
    </row>
    <row r="15" spans="1:11">
      <c r="A15" s="199" t="s">
        <v>336</v>
      </c>
      <c r="B15" s="200">
        <v>50925</v>
      </c>
      <c r="C15" s="201">
        <f t="shared" si="0"/>
        <v>54362.437499999993</v>
      </c>
      <c r="D15" s="200">
        <v>4243.75</v>
      </c>
      <c r="E15" s="201">
        <f t="shared" si="1"/>
        <v>4530.203125</v>
      </c>
      <c r="F15" s="200">
        <v>262.5</v>
      </c>
      <c r="G15" s="201">
        <f t="shared" si="2"/>
        <v>280.21875</v>
      </c>
      <c r="H15" s="200">
        <v>35</v>
      </c>
      <c r="I15" s="202"/>
      <c r="J15" s="203">
        <f t="shared" si="3"/>
        <v>37.362499999999997</v>
      </c>
      <c r="K15" s="206"/>
    </row>
    <row r="16" spans="1:11">
      <c r="A16" s="199" t="s">
        <v>337</v>
      </c>
      <c r="B16" s="200">
        <v>59655</v>
      </c>
      <c r="C16" s="201">
        <f t="shared" si="0"/>
        <v>63681.712499999994</v>
      </c>
      <c r="D16" s="200">
        <v>4971.25</v>
      </c>
      <c r="E16" s="201">
        <f t="shared" si="1"/>
        <v>5306.8093749999998</v>
      </c>
      <c r="F16" s="200">
        <v>307.5</v>
      </c>
      <c r="G16" s="201">
        <f t="shared" si="2"/>
        <v>328.25624999999997</v>
      </c>
      <c r="H16" s="200">
        <v>41</v>
      </c>
      <c r="I16" s="202"/>
      <c r="J16" s="203">
        <f t="shared" si="3"/>
        <v>43.767499999999998</v>
      </c>
      <c r="K16" s="206"/>
    </row>
    <row r="17" spans="1:11">
      <c r="A17" s="199" t="s">
        <v>338</v>
      </c>
      <c r="B17" s="200">
        <v>55290</v>
      </c>
      <c r="C17" s="201">
        <f t="shared" si="0"/>
        <v>59022.074999999997</v>
      </c>
      <c r="D17" s="200">
        <v>4607.5</v>
      </c>
      <c r="E17" s="201">
        <f t="shared" si="1"/>
        <v>4918.5062499999995</v>
      </c>
      <c r="F17" s="200">
        <v>285</v>
      </c>
      <c r="G17" s="201">
        <f t="shared" si="2"/>
        <v>304.23749999999995</v>
      </c>
      <c r="H17" s="200">
        <v>38</v>
      </c>
      <c r="I17" s="202"/>
      <c r="J17" s="203">
        <f t="shared" si="3"/>
        <v>40.564999999999998</v>
      </c>
      <c r="K17" s="206"/>
    </row>
    <row r="18" spans="1:11">
      <c r="A18" s="199" t="s">
        <v>339</v>
      </c>
      <c r="B18" s="200">
        <v>59655</v>
      </c>
      <c r="C18" s="201">
        <f t="shared" si="0"/>
        <v>63681.712499999994</v>
      </c>
      <c r="D18" s="200">
        <v>4971.25</v>
      </c>
      <c r="E18" s="201">
        <f t="shared" si="1"/>
        <v>5306.8093749999998</v>
      </c>
      <c r="F18" s="200">
        <v>307.5</v>
      </c>
      <c r="G18" s="201">
        <f t="shared" si="2"/>
        <v>328.25624999999997</v>
      </c>
      <c r="H18" s="200">
        <v>41</v>
      </c>
      <c r="I18" s="202"/>
      <c r="J18" s="203">
        <f t="shared" si="3"/>
        <v>43.767499999999998</v>
      </c>
      <c r="K18" s="206"/>
    </row>
    <row r="19" spans="1:11">
      <c r="A19" s="199" t="s">
        <v>340</v>
      </c>
      <c r="B19" s="200">
        <v>59655</v>
      </c>
      <c r="C19" s="201">
        <f t="shared" si="0"/>
        <v>63681.712499999994</v>
      </c>
      <c r="D19" s="200">
        <v>4971.25</v>
      </c>
      <c r="E19" s="201">
        <f t="shared" si="1"/>
        <v>5306.8093749999998</v>
      </c>
      <c r="F19" s="200">
        <v>307.5</v>
      </c>
      <c r="G19" s="201">
        <f t="shared" si="2"/>
        <v>328.25624999999997</v>
      </c>
      <c r="H19" s="200">
        <v>41</v>
      </c>
      <c r="I19" s="202"/>
      <c r="J19" s="203">
        <f t="shared" si="3"/>
        <v>43.767499999999998</v>
      </c>
      <c r="K19" s="206"/>
    </row>
    <row r="20" spans="1:11">
      <c r="A20" s="199" t="s">
        <v>341</v>
      </c>
      <c r="B20" s="200">
        <v>50925</v>
      </c>
      <c r="C20" s="201">
        <f t="shared" si="0"/>
        <v>54362.437499999993</v>
      </c>
      <c r="D20" s="200">
        <v>4243.75</v>
      </c>
      <c r="E20" s="201">
        <f t="shared" si="1"/>
        <v>4530.203125</v>
      </c>
      <c r="F20" s="200">
        <v>262.5</v>
      </c>
      <c r="G20" s="201">
        <f t="shared" si="2"/>
        <v>280.21875</v>
      </c>
      <c r="H20" s="200">
        <v>35</v>
      </c>
      <c r="I20" s="202"/>
      <c r="J20" s="203">
        <f t="shared" si="3"/>
        <v>37.362499999999997</v>
      </c>
      <c r="K20" s="206"/>
    </row>
    <row r="21" spans="1:11">
      <c r="A21" s="199" t="s">
        <v>342</v>
      </c>
      <c r="B21" s="200">
        <v>50925</v>
      </c>
      <c r="C21" s="201">
        <f t="shared" si="0"/>
        <v>54362.437499999993</v>
      </c>
      <c r="D21" s="200">
        <v>4243.75</v>
      </c>
      <c r="E21" s="201">
        <f t="shared" si="1"/>
        <v>4530.203125</v>
      </c>
      <c r="F21" s="200">
        <v>262.5</v>
      </c>
      <c r="G21" s="201">
        <f t="shared" si="2"/>
        <v>280.21875</v>
      </c>
      <c r="H21" s="200">
        <v>35</v>
      </c>
      <c r="I21" s="202"/>
      <c r="J21" s="203">
        <f t="shared" si="3"/>
        <v>37.362499999999997</v>
      </c>
      <c r="K21" s="206"/>
    </row>
    <row r="22" spans="1:11">
      <c r="A22" s="199" t="s">
        <v>343</v>
      </c>
      <c r="B22" s="200">
        <v>56948.7</v>
      </c>
      <c r="C22" s="201">
        <f t="shared" si="0"/>
        <v>60792.737249999991</v>
      </c>
      <c r="D22" s="200">
        <v>4745.7250000000004</v>
      </c>
      <c r="E22" s="201">
        <f t="shared" si="1"/>
        <v>5066.0614374999996</v>
      </c>
      <c r="F22" s="200">
        <v>293.55</v>
      </c>
      <c r="G22" s="201">
        <f t="shared" si="2"/>
        <v>313.36462499999999</v>
      </c>
      <c r="H22" s="200">
        <v>39.14</v>
      </c>
      <c r="I22" s="202"/>
      <c r="J22" s="203">
        <f t="shared" si="3"/>
        <v>41.781949999999995</v>
      </c>
      <c r="K22" s="206"/>
    </row>
    <row r="23" spans="1:11">
      <c r="A23" s="199" t="s">
        <v>344</v>
      </c>
      <c r="B23" s="200">
        <v>50925</v>
      </c>
      <c r="C23" s="201">
        <f t="shared" si="0"/>
        <v>54362.437499999993</v>
      </c>
      <c r="D23" s="200">
        <v>4243.75</v>
      </c>
      <c r="E23" s="201">
        <f t="shared" si="1"/>
        <v>4530.203125</v>
      </c>
      <c r="F23" s="200">
        <v>262.5</v>
      </c>
      <c r="G23" s="201">
        <f t="shared" si="2"/>
        <v>280.21875</v>
      </c>
      <c r="H23" s="200">
        <v>35</v>
      </c>
      <c r="I23" s="202"/>
      <c r="J23" s="203">
        <f t="shared" si="3"/>
        <v>37.362499999999997</v>
      </c>
      <c r="K23" s="206"/>
    </row>
    <row r="24" spans="1:11">
      <c r="A24" s="199" t="s">
        <v>345</v>
      </c>
      <c r="B24" s="200">
        <v>50925</v>
      </c>
      <c r="C24" s="201">
        <f t="shared" si="0"/>
        <v>54362.437499999993</v>
      </c>
      <c r="D24" s="200">
        <v>4243.75</v>
      </c>
      <c r="E24" s="201">
        <f t="shared" si="1"/>
        <v>4530.203125</v>
      </c>
      <c r="F24" s="200">
        <v>262.5</v>
      </c>
      <c r="G24" s="201">
        <f t="shared" si="2"/>
        <v>280.21875</v>
      </c>
      <c r="H24" s="200">
        <v>35</v>
      </c>
      <c r="I24" s="202"/>
      <c r="J24" s="203">
        <f t="shared" si="3"/>
        <v>37.362499999999997</v>
      </c>
      <c r="K24" s="206"/>
    </row>
    <row r="25" spans="1:11">
      <c r="A25" s="199" t="s">
        <v>346</v>
      </c>
      <c r="B25" s="200">
        <v>50954.1</v>
      </c>
      <c r="C25" s="201">
        <f t="shared" si="0"/>
        <v>54393.501749999996</v>
      </c>
      <c r="D25" s="200">
        <v>4246.1750000000002</v>
      </c>
      <c r="E25" s="201">
        <f t="shared" si="1"/>
        <v>4532.7918124999997</v>
      </c>
      <c r="F25" s="200">
        <v>262.64999999999998</v>
      </c>
      <c r="G25" s="201">
        <f t="shared" si="2"/>
        <v>280.37887499999994</v>
      </c>
      <c r="H25" s="200">
        <v>35.020000000000003</v>
      </c>
      <c r="I25" s="202"/>
      <c r="J25" s="203">
        <f t="shared" si="3"/>
        <v>37.383850000000002</v>
      </c>
      <c r="K25" s="206"/>
    </row>
    <row r="26" spans="1:11">
      <c r="A26" s="207" t="s">
        <v>347</v>
      </c>
      <c r="B26" s="208">
        <v>123675</v>
      </c>
      <c r="C26" s="201">
        <f t="shared" si="0"/>
        <v>132023.0625</v>
      </c>
      <c r="D26" s="208">
        <v>10306.25</v>
      </c>
      <c r="E26" s="201">
        <f t="shared" si="1"/>
        <v>11001.921874999998</v>
      </c>
      <c r="F26" s="208">
        <v>637.5</v>
      </c>
      <c r="G26" s="201">
        <f t="shared" si="2"/>
        <v>680.53124999999989</v>
      </c>
      <c r="H26" s="208">
        <v>85</v>
      </c>
      <c r="I26" s="202"/>
      <c r="J26" s="203">
        <f t="shared" si="3"/>
        <v>90.737499999999997</v>
      </c>
      <c r="K26" s="209"/>
    </row>
    <row r="27" spans="1:11">
      <c r="A27" s="204" t="s">
        <v>348</v>
      </c>
      <c r="B27" s="205">
        <v>123675</v>
      </c>
      <c r="C27" s="201">
        <f t="shared" si="0"/>
        <v>132023.0625</v>
      </c>
      <c r="D27" s="205">
        <v>10306.25</v>
      </c>
      <c r="E27" s="201">
        <f t="shared" si="1"/>
        <v>11001.921874999998</v>
      </c>
      <c r="F27" s="205">
        <v>637.5</v>
      </c>
      <c r="G27" s="201">
        <f t="shared" si="2"/>
        <v>680.53124999999989</v>
      </c>
      <c r="H27" s="205">
        <v>85</v>
      </c>
      <c r="I27" s="202"/>
      <c r="J27" s="203">
        <f t="shared" si="3"/>
        <v>90.737499999999997</v>
      </c>
      <c r="K27" s="274" t="s">
        <v>349</v>
      </c>
    </row>
    <row r="28" spans="1:11">
      <c r="A28" s="204" t="s">
        <v>350</v>
      </c>
      <c r="B28" s="205">
        <v>61110</v>
      </c>
      <c r="C28" s="201">
        <f t="shared" si="0"/>
        <v>65234.924999999996</v>
      </c>
      <c r="D28" s="205">
        <v>5092.5</v>
      </c>
      <c r="E28" s="201">
        <f t="shared" si="1"/>
        <v>5436.2437499999996</v>
      </c>
      <c r="F28" s="205">
        <v>315</v>
      </c>
      <c r="G28" s="201">
        <f t="shared" si="2"/>
        <v>336.26249999999999</v>
      </c>
      <c r="H28" s="205">
        <v>42</v>
      </c>
      <c r="I28" s="202"/>
      <c r="J28" s="203">
        <f t="shared" si="3"/>
        <v>44.834999999999994</v>
      </c>
      <c r="K28" s="274"/>
    </row>
    <row r="29" spans="1:11">
      <c r="A29" s="204" t="s">
        <v>351</v>
      </c>
      <c r="B29" s="205">
        <v>77115</v>
      </c>
      <c r="C29" s="201">
        <f t="shared" si="0"/>
        <v>82320.262499999997</v>
      </c>
      <c r="D29" s="205">
        <v>6426.25</v>
      </c>
      <c r="E29" s="201">
        <f t="shared" si="1"/>
        <v>6860.0218749999995</v>
      </c>
      <c r="F29" s="205">
        <v>397.5</v>
      </c>
      <c r="G29" s="201">
        <f t="shared" si="2"/>
        <v>424.33124999999995</v>
      </c>
      <c r="H29" s="205">
        <v>53</v>
      </c>
      <c r="I29" s="202"/>
      <c r="J29" s="203">
        <f t="shared" si="3"/>
        <v>56.577499999999993</v>
      </c>
      <c r="K29" s="274"/>
    </row>
    <row r="30" spans="1:11">
      <c r="A30" s="199" t="s">
        <v>352</v>
      </c>
      <c r="B30" s="200">
        <v>48015</v>
      </c>
      <c r="C30" s="201">
        <f t="shared" si="0"/>
        <v>51256.012499999997</v>
      </c>
      <c r="D30" s="200">
        <v>4001.25</v>
      </c>
      <c r="E30" s="201">
        <f t="shared" si="1"/>
        <v>4271.3343749999995</v>
      </c>
      <c r="F30" s="200">
        <v>247.5</v>
      </c>
      <c r="G30" s="201">
        <f t="shared" si="2"/>
        <v>264.20624999999995</v>
      </c>
      <c r="H30" s="200">
        <v>33</v>
      </c>
      <c r="I30" s="202"/>
      <c r="J30" s="203">
        <f t="shared" si="3"/>
        <v>35.227499999999999</v>
      </c>
      <c r="K30" s="206"/>
    </row>
    <row r="31" spans="1:11">
      <c r="A31" s="199" t="s">
        <v>353</v>
      </c>
      <c r="B31" s="200">
        <v>56745</v>
      </c>
      <c r="C31" s="201">
        <f t="shared" si="0"/>
        <v>60575.287499999991</v>
      </c>
      <c r="D31" s="200">
        <v>4728.75</v>
      </c>
      <c r="E31" s="201">
        <f t="shared" si="1"/>
        <v>5047.9406249999993</v>
      </c>
      <c r="F31" s="200">
        <v>292.5</v>
      </c>
      <c r="G31" s="201">
        <f t="shared" si="2"/>
        <v>312.24374999999998</v>
      </c>
      <c r="H31" s="200">
        <v>39</v>
      </c>
      <c r="I31" s="202"/>
      <c r="J31" s="203">
        <f t="shared" si="3"/>
        <v>41.632499999999993</v>
      </c>
      <c r="K31" s="192"/>
    </row>
    <row r="32" spans="1:11">
      <c r="A32" s="199" t="s">
        <v>354</v>
      </c>
      <c r="B32" s="200">
        <v>42472.744880382801</v>
      </c>
      <c r="C32" s="201">
        <f t="shared" si="0"/>
        <v>45339.655159808637</v>
      </c>
      <c r="D32" s="200">
        <v>3539.3954066985598</v>
      </c>
      <c r="E32" s="201">
        <f t="shared" si="1"/>
        <v>3778.304596650712</v>
      </c>
      <c r="F32" s="200">
        <v>218.93167464114799</v>
      </c>
      <c r="G32" s="201">
        <f t="shared" si="2"/>
        <v>233.70956267942546</v>
      </c>
      <c r="H32" s="200">
        <v>29.1908899521531</v>
      </c>
      <c r="I32" s="202"/>
      <c r="J32" s="203">
        <f t="shared" si="3"/>
        <v>31.16127502392343</v>
      </c>
      <c r="K32" s="192"/>
    </row>
    <row r="33" spans="1:11">
      <c r="A33" s="199" t="s">
        <v>355</v>
      </c>
      <c r="B33" s="200">
        <v>58200</v>
      </c>
      <c r="C33" s="201">
        <f t="shared" si="0"/>
        <v>62128.499999999993</v>
      </c>
      <c r="D33" s="200">
        <v>4850</v>
      </c>
      <c r="E33" s="201">
        <f t="shared" si="1"/>
        <v>5177.3749999999991</v>
      </c>
      <c r="F33" s="200">
        <v>300</v>
      </c>
      <c r="G33" s="201">
        <f t="shared" si="2"/>
        <v>320.24999999999994</v>
      </c>
      <c r="H33" s="200">
        <v>40</v>
      </c>
      <c r="I33" s="202"/>
      <c r="J33" s="203">
        <f t="shared" si="3"/>
        <v>42.699999999999996</v>
      </c>
      <c r="K33" s="192"/>
    </row>
    <row r="34" spans="1:11">
      <c r="A34" s="199" t="s">
        <v>356</v>
      </c>
      <c r="B34" s="200">
        <v>55290</v>
      </c>
      <c r="C34" s="201">
        <f t="shared" si="0"/>
        <v>59022.074999999997</v>
      </c>
      <c r="D34" s="200">
        <v>4607.5</v>
      </c>
      <c r="E34" s="201">
        <f t="shared" si="1"/>
        <v>4918.5062499999995</v>
      </c>
      <c r="F34" s="200">
        <v>285</v>
      </c>
      <c r="G34" s="201">
        <f t="shared" si="2"/>
        <v>304.23749999999995</v>
      </c>
      <c r="H34" s="200">
        <v>38</v>
      </c>
      <c r="I34" s="202"/>
      <c r="J34" s="203">
        <f t="shared" si="3"/>
        <v>40.564999999999998</v>
      </c>
      <c r="K34" s="192"/>
    </row>
    <row r="35" spans="1:11">
      <c r="A35" s="199" t="s">
        <v>357</v>
      </c>
      <c r="B35" s="200">
        <v>85030.580574162697</v>
      </c>
      <c r="C35" s="201">
        <f t="shared" si="0"/>
        <v>90770.144762918673</v>
      </c>
      <c r="D35" s="200">
        <v>7085.8817145135599</v>
      </c>
      <c r="E35" s="201">
        <f t="shared" si="1"/>
        <v>7564.1787302432249</v>
      </c>
      <c r="F35" s="200">
        <v>438.30196172248799</v>
      </c>
      <c r="G35" s="201">
        <f t="shared" si="2"/>
        <v>467.88734413875591</v>
      </c>
      <c r="H35" s="200">
        <v>58.440261562998401</v>
      </c>
      <c r="I35" s="202"/>
      <c r="J35" s="203">
        <f t="shared" si="3"/>
        <v>62.384979218500789</v>
      </c>
      <c r="K35" s="192"/>
    </row>
    <row r="36" spans="1:11">
      <c r="A36" s="199" t="s">
        <v>358</v>
      </c>
      <c r="B36" s="200">
        <v>58200</v>
      </c>
      <c r="C36" s="201">
        <f t="shared" si="0"/>
        <v>62128.499999999993</v>
      </c>
      <c r="D36" s="200">
        <v>4850</v>
      </c>
      <c r="E36" s="201">
        <f t="shared" si="1"/>
        <v>5177.3749999999991</v>
      </c>
      <c r="F36" s="200">
        <v>300</v>
      </c>
      <c r="G36" s="201">
        <f t="shared" si="2"/>
        <v>320.24999999999994</v>
      </c>
      <c r="H36" s="200">
        <v>40</v>
      </c>
      <c r="I36" s="202"/>
      <c r="J36" s="203">
        <f t="shared" si="3"/>
        <v>42.699999999999996</v>
      </c>
      <c r="K36" s="192"/>
    </row>
    <row r="37" spans="1:11">
      <c r="A37" s="199" t="s">
        <v>359</v>
      </c>
      <c r="B37" s="200">
        <v>48015</v>
      </c>
      <c r="C37" s="201">
        <f t="shared" si="0"/>
        <v>51256.012499999997</v>
      </c>
      <c r="D37" s="200">
        <v>4001.25</v>
      </c>
      <c r="E37" s="201">
        <f t="shared" si="1"/>
        <v>4271.3343749999995</v>
      </c>
      <c r="F37" s="200">
        <v>247.5</v>
      </c>
      <c r="G37" s="201">
        <f t="shared" si="2"/>
        <v>264.20624999999995</v>
      </c>
      <c r="H37" s="200">
        <v>33</v>
      </c>
      <c r="I37" s="202"/>
      <c r="J37" s="203">
        <f t="shared" si="3"/>
        <v>35.227499999999999</v>
      </c>
      <c r="K37" s="192"/>
    </row>
    <row r="38" spans="1:11">
      <c r="A38" s="199" t="s">
        <v>360</v>
      </c>
      <c r="B38" s="200">
        <v>58200</v>
      </c>
      <c r="C38" s="201">
        <f t="shared" si="0"/>
        <v>62128.499999999993</v>
      </c>
      <c r="D38" s="200">
        <v>4850</v>
      </c>
      <c r="E38" s="201">
        <f t="shared" si="1"/>
        <v>5177.3749999999991</v>
      </c>
      <c r="F38" s="200">
        <v>300</v>
      </c>
      <c r="G38" s="201">
        <f t="shared" si="2"/>
        <v>320.24999999999994</v>
      </c>
      <c r="H38" s="200">
        <v>40</v>
      </c>
      <c r="I38" s="202"/>
      <c r="J38" s="203">
        <f t="shared" si="3"/>
        <v>42.699999999999996</v>
      </c>
      <c r="K38" s="192"/>
    </row>
    <row r="39" spans="1:11">
      <c r="A39" s="199" t="s">
        <v>361</v>
      </c>
      <c r="B39" s="200">
        <v>49470</v>
      </c>
      <c r="C39" s="201">
        <f t="shared" si="0"/>
        <v>52809.224999999991</v>
      </c>
      <c r="D39" s="200">
        <v>4122.5</v>
      </c>
      <c r="E39" s="201">
        <f t="shared" si="1"/>
        <v>4400.7687499999993</v>
      </c>
      <c r="F39" s="200">
        <v>255</v>
      </c>
      <c r="G39" s="201">
        <f t="shared" si="2"/>
        <v>272.21249999999998</v>
      </c>
      <c r="H39" s="200">
        <v>34</v>
      </c>
      <c r="I39" s="202"/>
      <c r="J39" s="203">
        <f t="shared" si="3"/>
        <v>36.294999999999995</v>
      </c>
      <c r="K39" s="192"/>
    </row>
    <row r="40" spans="1:11" ht="13.5" thickBot="1">
      <c r="A40" s="210" t="s">
        <v>362</v>
      </c>
      <c r="B40" s="211">
        <v>50925</v>
      </c>
      <c r="C40" s="212">
        <f t="shared" si="0"/>
        <v>54362.437499999993</v>
      </c>
      <c r="D40" s="211">
        <v>4243.75</v>
      </c>
      <c r="E40" s="212">
        <f t="shared" si="1"/>
        <v>4530.203125</v>
      </c>
      <c r="F40" s="211">
        <v>262.5</v>
      </c>
      <c r="G40" s="212">
        <f t="shared" si="2"/>
        <v>280.21875</v>
      </c>
      <c r="H40" s="211">
        <v>35</v>
      </c>
      <c r="I40" s="213"/>
      <c r="J40" s="214">
        <f t="shared" si="3"/>
        <v>37.362499999999997</v>
      </c>
      <c r="K40" s="192"/>
    </row>
    <row r="41" spans="1:11">
      <c r="A41" s="215"/>
      <c r="B41" s="216"/>
      <c r="C41" s="216"/>
      <c r="D41" s="216"/>
      <c r="E41" s="216"/>
      <c r="F41" s="216"/>
      <c r="G41" s="216"/>
      <c r="H41" s="216"/>
    </row>
    <row r="42" spans="1:11">
      <c r="A42" s="270" t="s">
        <v>363</v>
      </c>
      <c r="B42" s="270"/>
      <c r="C42" s="270"/>
      <c r="D42" s="270"/>
      <c r="E42" s="270"/>
      <c r="F42" s="270"/>
      <c r="G42" s="218"/>
      <c r="H42" s="218"/>
    </row>
    <row r="43" spans="1:11">
      <c r="A43" s="270" t="s">
        <v>364</v>
      </c>
      <c r="B43" s="270"/>
      <c r="C43" s="270"/>
      <c r="D43" s="270"/>
      <c r="E43" s="270"/>
      <c r="F43" s="270"/>
      <c r="G43" s="218"/>
      <c r="H43" s="218"/>
    </row>
    <row r="44" spans="1:11">
      <c r="A44" s="270" t="s">
        <v>365</v>
      </c>
      <c r="B44" s="270"/>
      <c r="C44" s="270"/>
      <c r="D44" s="270"/>
      <c r="E44" s="270"/>
      <c r="F44" s="270"/>
      <c r="G44" s="218"/>
      <c r="H44" s="218"/>
    </row>
    <row r="45" spans="1:11">
      <c r="A45" s="270" t="s">
        <v>366</v>
      </c>
      <c r="B45" s="270"/>
      <c r="C45" s="270"/>
      <c r="D45" s="270"/>
      <c r="E45" s="270"/>
      <c r="F45" s="270"/>
      <c r="G45" s="218"/>
      <c r="H45" s="218"/>
    </row>
    <row r="46" spans="1:11">
      <c r="A46" s="270" t="s">
        <v>367</v>
      </c>
      <c r="B46" s="270"/>
      <c r="C46" s="270"/>
      <c r="D46" s="270"/>
      <c r="E46" s="270"/>
      <c r="F46" s="270"/>
      <c r="G46" s="218"/>
      <c r="H46" s="218"/>
    </row>
    <row r="47" spans="1:11" ht="39.75" customHeight="1">
      <c r="A47" s="270" t="s">
        <v>368</v>
      </c>
      <c r="B47" s="270"/>
      <c r="C47" s="270"/>
      <c r="D47" s="270"/>
      <c r="E47" s="270"/>
      <c r="F47" s="270"/>
      <c r="G47" s="270"/>
      <c r="H47" s="270"/>
    </row>
    <row r="48" spans="1:11" ht="24" customHeight="1">
      <c r="A48" s="270" t="s">
        <v>369</v>
      </c>
      <c r="B48" s="270"/>
      <c r="C48" s="270"/>
      <c r="D48" s="270"/>
      <c r="E48" s="270"/>
      <c r="F48" s="270"/>
      <c r="G48" s="270"/>
      <c r="H48" s="270"/>
      <c r="I48" s="219"/>
      <c r="J48" s="220"/>
      <c r="K48" s="221"/>
    </row>
    <row r="49" spans="1:11" ht="39.75" customHeight="1" thickBot="1">
      <c r="A49" s="270" t="s">
        <v>370</v>
      </c>
      <c r="B49" s="270"/>
      <c r="C49" s="270"/>
      <c r="D49" s="270"/>
      <c r="E49" s="270"/>
      <c r="F49" s="270"/>
      <c r="G49" s="270"/>
      <c r="H49" s="270"/>
      <c r="I49" s="222"/>
      <c r="J49" s="220"/>
      <c r="K49" s="221"/>
    </row>
  </sheetData>
  <mergeCells count="10">
    <mergeCell ref="K27:K29"/>
    <mergeCell ref="A42:F42"/>
    <mergeCell ref="A43:F43"/>
    <mergeCell ref="A44:F44"/>
    <mergeCell ref="A45:F45"/>
    <mergeCell ref="A46:F46"/>
    <mergeCell ref="A47:H47"/>
    <mergeCell ref="A48:H48"/>
    <mergeCell ref="A49:H49"/>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46" zoomScaleNormal="100" workbookViewId="0">
      <selection activeCell="L83" sqref="L83"/>
    </sheetView>
  </sheetViews>
  <sheetFormatPr baseColWidth="10" defaultRowHeight="15"/>
  <sheetData>
    <row r="1" spans="1:14" ht="15.75" thickBot="1"/>
    <row r="2" spans="1:14" ht="43.5" customHeight="1" thickBot="1">
      <c r="A2" s="288" t="s">
        <v>48</v>
      </c>
      <c r="B2" s="289"/>
      <c r="C2" s="289"/>
      <c r="D2" s="289"/>
      <c r="E2" s="289"/>
      <c r="F2" s="289"/>
      <c r="G2" s="289"/>
      <c r="H2" s="289"/>
      <c r="I2" s="289"/>
      <c r="J2" s="289"/>
      <c r="K2" s="289"/>
      <c r="L2" s="289"/>
      <c r="M2" s="289"/>
      <c r="N2" s="290"/>
    </row>
    <row r="4" spans="1:14" s="21" customFormat="1">
      <c r="A4" s="21" t="s">
        <v>60</v>
      </c>
    </row>
    <row r="5" spans="1:14" ht="15.75" thickBot="1"/>
    <row r="6" spans="1:14" ht="32.25" customHeight="1" thickBot="1">
      <c r="F6" s="294" t="s">
        <v>29</v>
      </c>
      <c r="G6" s="295"/>
      <c r="H6" s="295"/>
      <c r="I6" s="295"/>
      <c r="J6" s="295"/>
      <c r="K6" s="296"/>
    </row>
    <row r="7" spans="1:14" ht="15.75" thickBot="1"/>
    <row r="8" spans="1:14" ht="75.75" customHeight="1" thickTop="1" thickBot="1">
      <c r="B8" s="291" t="s">
        <v>28</v>
      </c>
      <c r="C8" s="292"/>
      <c r="D8" s="292"/>
      <c r="E8" s="292"/>
      <c r="F8" s="292"/>
      <c r="G8" s="292"/>
      <c r="H8" s="292"/>
      <c r="I8" s="292"/>
      <c r="J8" s="292"/>
      <c r="K8" s="292"/>
      <c r="L8" s="292"/>
      <c r="M8" s="292"/>
      <c r="N8" s="293"/>
    </row>
    <row r="9" spans="1:14" ht="15.75" thickTop="1"/>
    <row r="11" spans="1:14" ht="15.75" thickBot="1"/>
    <row r="12" spans="1:14" ht="32.25" customHeight="1" thickBot="1">
      <c r="F12" s="285" t="s">
        <v>30</v>
      </c>
      <c r="G12" s="286"/>
      <c r="H12" s="286"/>
      <c r="I12" s="286"/>
      <c r="J12" s="286"/>
      <c r="K12" s="287"/>
    </row>
    <row r="14" spans="1:14">
      <c r="A14" s="18"/>
    </row>
    <row r="16" spans="1:14" ht="15.75" thickBot="1"/>
    <row r="17" spans="2:14" ht="75.75" customHeight="1" thickTop="1" thickBot="1">
      <c r="B17" s="278" t="s">
        <v>36</v>
      </c>
      <c r="C17" s="276"/>
      <c r="D17" s="276"/>
      <c r="E17" s="276"/>
      <c r="F17" s="276"/>
      <c r="G17" s="276"/>
      <c r="H17" s="276"/>
      <c r="I17" s="276"/>
      <c r="J17" s="276"/>
      <c r="K17" s="276"/>
      <c r="L17" s="276"/>
      <c r="M17" s="276"/>
      <c r="N17" s="277"/>
    </row>
    <row r="18" spans="2:14" ht="15.75" thickTop="1"/>
    <row r="19" spans="2:14" ht="15.75" thickBot="1"/>
    <row r="20" spans="2:14" ht="36" customHeight="1" thickTop="1" thickBot="1">
      <c r="B20" s="279" t="s">
        <v>31</v>
      </c>
      <c r="C20" s="280"/>
      <c r="D20" s="280"/>
      <c r="E20" s="280"/>
      <c r="F20" s="281"/>
    </row>
    <row r="21" spans="2:14" ht="15.75" thickTop="1"/>
    <row r="22" spans="2:14" ht="15.75" thickBot="1"/>
    <row r="23" spans="2:14" ht="61.5" customHeight="1" thickTop="1" thickBot="1">
      <c r="B23" s="278" t="s">
        <v>32</v>
      </c>
      <c r="C23" s="276"/>
      <c r="D23" s="276"/>
      <c r="E23" s="276"/>
      <c r="F23" s="276"/>
      <c r="G23" s="276"/>
      <c r="H23" s="276"/>
      <c r="I23" s="276"/>
      <c r="J23" s="276"/>
      <c r="K23" s="276"/>
      <c r="L23" s="276"/>
      <c r="M23" s="276"/>
      <c r="N23" s="277"/>
    </row>
    <row r="24" spans="2:14" ht="15.75" thickTop="1"/>
    <row r="25" spans="2:14" ht="15.75" thickBot="1"/>
    <row r="26" spans="2:14" ht="61.5" customHeight="1" thickTop="1" thickBot="1">
      <c r="B26" s="275" t="s">
        <v>42</v>
      </c>
      <c r="C26" s="276"/>
      <c r="D26" s="276"/>
      <c r="E26" s="276"/>
      <c r="F26" s="276"/>
      <c r="G26" s="276"/>
      <c r="H26" s="276"/>
      <c r="I26" s="276"/>
      <c r="J26" s="276"/>
      <c r="K26" s="276"/>
      <c r="L26" s="276"/>
      <c r="M26" s="276"/>
      <c r="N26" s="277"/>
    </row>
    <row r="27" spans="2:14" ht="15.75" thickTop="1"/>
    <row r="30" spans="2:14" ht="15.75" thickBot="1"/>
    <row r="31" spans="2:14" ht="75.75" customHeight="1" thickTop="1" thickBot="1">
      <c r="B31" s="278" t="s">
        <v>33</v>
      </c>
      <c r="C31" s="276"/>
      <c r="D31" s="276"/>
      <c r="E31" s="276"/>
      <c r="F31" s="276"/>
      <c r="G31" s="276"/>
      <c r="H31" s="276"/>
      <c r="I31" s="276"/>
      <c r="J31" s="276"/>
      <c r="K31" s="276"/>
      <c r="L31" s="276"/>
      <c r="M31" s="276"/>
      <c r="N31" s="277"/>
    </row>
    <row r="32" spans="2:14" ht="15.75" thickTop="1"/>
    <row r="33" spans="2:14" ht="15.75" thickBot="1"/>
    <row r="34" spans="2:14" ht="36" customHeight="1" thickTop="1" thickBot="1">
      <c r="B34" s="279" t="s">
        <v>31</v>
      </c>
      <c r="C34" s="280"/>
      <c r="D34" s="280"/>
      <c r="E34" s="280"/>
      <c r="F34" s="281"/>
    </row>
    <row r="35" spans="2:14" ht="15.75" thickTop="1"/>
    <row r="36" spans="2:14" ht="15.75" thickBot="1"/>
    <row r="37" spans="2:14" ht="72" customHeight="1" thickTop="1" thickBot="1">
      <c r="B37" s="278" t="s">
        <v>38</v>
      </c>
      <c r="C37" s="276"/>
      <c r="D37" s="276"/>
      <c r="E37" s="276"/>
      <c r="F37" s="276"/>
      <c r="G37" s="276"/>
      <c r="H37" s="276"/>
      <c r="I37" s="276"/>
      <c r="J37" s="276"/>
      <c r="K37" s="276"/>
      <c r="L37" s="276"/>
      <c r="M37" s="276"/>
      <c r="N37" s="277"/>
    </row>
    <row r="38" spans="2:14" ht="15.75" thickTop="1"/>
    <row r="39" spans="2:14" ht="15.75" thickBot="1"/>
    <row r="40" spans="2:14" ht="61.5" customHeight="1" thickTop="1" thickBot="1">
      <c r="B40" s="278" t="s">
        <v>34</v>
      </c>
      <c r="C40" s="276"/>
      <c r="D40" s="276"/>
      <c r="E40" s="276"/>
      <c r="F40" s="276"/>
      <c r="G40" s="276"/>
      <c r="H40" s="276"/>
      <c r="I40" s="276"/>
      <c r="J40" s="276"/>
      <c r="K40" s="276"/>
      <c r="L40" s="276"/>
      <c r="M40" s="276"/>
      <c r="N40" s="277"/>
    </row>
    <row r="41" spans="2:14" ht="15.75" thickTop="1"/>
    <row r="42" spans="2:14" ht="15.75" thickBot="1"/>
    <row r="43" spans="2:14" ht="61.5" customHeight="1" thickTop="1" thickBot="1">
      <c r="B43" s="278" t="s">
        <v>35</v>
      </c>
      <c r="C43" s="276"/>
      <c r="D43" s="276"/>
      <c r="E43" s="276"/>
      <c r="F43" s="276"/>
      <c r="G43" s="276"/>
      <c r="H43" s="276"/>
      <c r="I43" s="276"/>
      <c r="J43" s="276"/>
      <c r="K43" s="276"/>
      <c r="L43" s="276"/>
      <c r="M43" s="276"/>
      <c r="N43" s="277"/>
    </row>
    <row r="44" spans="2:14" ht="15.75" thickTop="1"/>
    <row r="45" spans="2:14" ht="15.75" thickBot="1"/>
    <row r="46" spans="2:14" ht="61.5" customHeight="1" thickTop="1" thickBot="1">
      <c r="B46" s="275" t="s">
        <v>49</v>
      </c>
      <c r="C46" s="276"/>
      <c r="D46" s="276"/>
      <c r="E46" s="276"/>
      <c r="F46" s="276"/>
      <c r="G46" s="276"/>
      <c r="H46" s="276"/>
      <c r="I46" s="276"/>
      <c r="J46" s="276"/>
      <c r="K46" s="276"/>
      <c r="L46" s="276"/>
      <c r="M46" s="276"/>
      <c r="N46" s="277"/>
    </row>
    <row r="47" spans="2:14" ht="15.75" thickTop="1"/>
    <row r="50" spans="2:14" ht="15.75" thickBot="1"/>
    <row r="51" spans="2:14" ht="75.75" customHeight="1" thickTop="1" thickBot="1">
      <c r="B51" s="275" t="s">
        <v>50</v>
      </c>
      <c r="C51" s="276"/>
      <c r="D51" s="276"/>
      <c r="E51" s="276"/>
      <c r="F51" s="276"/>
      <c r="G51" s="276"/>
      <c r="H51" s="276"/>
      <c r="I51" s="276"/>
      <c r="J51" s="276"/>
      <c r="K51" s="276"/>
      <c r="L51" s="276"/>
      <c r="M51" s="276"/>
      <c r="N51" s="277"/>
    </row>
    <row r="52" spans="2:14" ht="15.75" thickTop="1"/>
    <row r="53" spans="2:14" ht="15.75" thickBot="1"/>
    <row r="54" spans="2:14" ht="36" customHeight="1" thickTop="1" thickBot="1">
      <c r="B54" s="279" t="s">
        <v>31</v>
      </c>
      <c r="C54" s="280"/>
      <c r="D54" s="280"/>
      <c r="E54" s="280"/>
      <c r="F54" s="281"/>
    </row>
    <row r="55" spans="2:14" ht="15.75" thickTop="1"/>
    <row r="56" spans="2:14" ht="15.75" thickBot="1"/>
    <row r="57" spans="2:14" ht="72" customHeight="1" thickTop="1" thickBot="1">
      <c r="B57" s="275" t="s">
        <v>51</v>
      </c>
      <c r="C57" s="276"/>
      <c r="D57" s="276"/>
      <c r="E57" s="276"/>
      <c r="F57" s="276"/>
      <c r="G57" s="276"/>
      <c r="H57" s="276"/>
      <c r="I57" s="276"/>
      <c r="J57" s="276"/>
      <c r="K57" s="276"/>
      <c r="L57" s="276"/>
      <c r="M57" s="276"/>
      <c r="N57" s="277"/>
    </row>
    <row r="58" spans="2:14" ht="15.75" thickTop="1"/>
    <row r="59" spans="2:14" ht="15.75" thickBot="1"/>
    <row r="60" spans="2:14" ht="71.25" customHeight="1" thickTop="1" thickBot="1">
      <c r="B60" s="278" t="s">
        <v>37</v>
      </c>
      <c r="C60" s="276"/>
      <c r="D60" s="276"/>
      <c r="E60" s="276"/>
      <c r="F60" s="276"/>
      <c r="G60" s="276"/>
      <c r="H60" s="276"/>
      <c r="I60" s="276"/>
      <c r="J60" s="276"/>
      <c r="K60" s="276"/>
      <c r="L60" s="276"/>
      <c r="M60" s="276"/>
      <c r="N60" s="277"/>
    </row>
    <row r="61" spans="2:14" ht="15.75" thickTop="1"/>
    <row r="65" spans="2:14" ht="15.75" thickBot="1"/>
    <row r="66" spans="2:14" ht="75.75" customHeight="1" thickTop="1" thickBot="1">
      <c r="B66" s="282" t="s">
        <v>45</v>
      </c>
      <c r="C66" s="283"/>
      <c r="D66" s="283"/>
      <c r="E66" s="283"/>
      <c r="F66" s="283"/>
      <c r="G66" s="283"/>
      <c r="H66" s="283"/>
      <c r="I66" s="283"/>
      <c r="J66" s="283"/>
      <c r="K66" s="283"/>
      <c r="L66" s="283"/>
      <c r="M66" s="283"/>
      <c r="N66" s="284"/>
    </row>
    <row r="67" spans="2:14" ht="15.75" thickTop="1"/>
    <row r="68" spans="2:14" ht="15.75" thickBot="1"/>
    <row r="69" spans="2:14" ht="98.25" customHeight="1" thickTop="1" thickBot="1">
      <c r="B69" s="275" t="s">
        <v>44</v>
      </c>
      <c r="C69" s="276"/>
      <c r="D69" s="276"/>
      <c r="E69" s="276"/>
      <c r="F69" s="276"/>
      <c r="G69" s="276"/>
      <c r="H69" s="276"/>
      <c r="I69" s="276"/>
      <c r="J69" s="276"/>
      <c r="K69" s="276"/>
      <c r="L69" s="276"/>
      <c r="M69" s="276"/>
      <c r="N69" s="277"/>
    </row>
    <row r="70" spans="2:14" ht="31.5" customHeight="1" thickTop="1"/>
    <row r="71" spans="2:14" ht="15.75" thickBot="1"/>
    <row r="72" spans="2:14" ht="60" customHeight="1" thickTop="1" thickBot="1">
      <c r="B72" s="275" t="s">
        <v>43</v>
      </c>
      <c r="C72" s="276"/>
      <c r="D72" s="276"/>
      <c r="E72" s="276"/>
      <c r="F72" s="276"/>
      <c r="G72" s="276"/>
      <c r="H72" s="276"/>
      <c r="I72" s="276"/>
      <c r="J72" s="276"/>
      <c r="K72" s="276"/>
      <c r="L72" s="276"/>
      <c r="M72" s="276"/>
      <c r="N72" s="277"/>
    </row>
    <row r="73" spans="2:14" ht="15.75" thickTop="1"/>
    <row r="74" spans="2:14" ht="15.75" thickBot="1"/>
    <row r="75" spans="2:14" ht="48.75" customHeight="1" thickTop="1" thickBot="1">
      <c r="B75" s="275" t="s">
        <v>61</v>
      </c>
      <c r="C75" s="276"/>
      <c r="D75" s="276"/>
      <c r="E75" s="276"/>
      <c r="F75" s="276"/>
      <c r="G75" s="276"/>
      <c r="H75" s="276"/>
      <c r="I75" s="276"/>
      <c r="J75" s="276"/>
      <c r="K75" s="276"/>
      <c r="L75" s="276"/>
      <c r="M75" s="276"/>
      <c r="N75" s="277"/>
    </row>
    <row r="76" spans="2:14" ht="15.75" thickTop="1"/>
  </sheetData>
  <mergeCells count="22">
    <mergeCell ref="B23:N23"/>
    <mergeCell ref="F12:K12"/>
    <mergeCell ref="A2:N2"/>
    <mergeCell ref="B8:N8"/>
    <mergeCell ref="B17:N17"/>
    <mergeCell ref="B20:F20"/>
    <mergeCell ref="F6:K6"/>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 zoomScaleNormal="100" workbookViewId="0">
      <selection activeCell="D31" sqref="D31"/>
    </sheetView>
  </sheetViews>
  <sheetFormatPr baseColWidth="10" defaultRowHeight="15"/>
  <cols>
    <col min="2" max="2" width="8" customWidth="1"/>
    <col min="3" max="3" width="60.5703125" customWidth="1"/>
    <col min="4" max="4" width="66.7109375" customWidth="1"/>
    <col min="5" max="5" width="21.28515625" bestFit="1" customWidth="1"/>
    <col min="6" max="6" width="13.85546875" customWidth="1"/>
    <col min="7" max="7" width="12.5703125" style="28" bestFit="1" customWidth="1"/>
    <col min="9" max="9" width="7.42578125" bestFit="1" customWidth="1"/>
  </cols>
  <sheetData>
    <row r="1" spans="2:10">
      <c r="B1" s="309" t="s">
        <v>171</v>
      </c>
      <c r="C1" s="310"/>
      <c r="D1" s="310"/>
      <c r="E1" s="310"/>
      <c r="F1" s="310"/>
      <c r="G1" s="310"/>
      <c r="H1" s="310"/>
      <c r="I1" s="311"/>
    </row>
    <row r="2" spans="2:10">
      <c r="B2" s="310"/>
      <c r="C2" s="310"/>
      <c r="D2" s="310"/>
      <c r="E2" s="310"/>
      <c r="F2" s="310"/>
      <c r="G2" s="310"/>
      <c r="H2" s="310"/>
      <c r="I2" s="310"/>
    </row>
    <row r="3" spans="2:10">
      <c r="B3" s="147" t="s">
        <v>78</v>
      </c>
      <c r="C3" s="147" t="s">
        <v>79</v>
      </c>
      <c r="D3" s="147" t="s">
        <v>80</v>
      </c>
      <c r="E3" s="298" t="s">
        <v>127</v>
      </c>
      <c r="F3" s="299"/>
      <c r="G3" s="299"/>
      <c r="H3" s="299"/>
      <c r="I3" s="300"/>
    </row>
    <row r="4" spans="2:10" ht="60">
      <c r="B4" s="122">
        <v>1</v>
      </c>
      <c r="C4" s="23" t="s">
        <v>143</v>
      </c>
      <c r="D4" s="114" t="s">
        <v>144</v>
      </c>
      <c r="E4" s="304"/>
      <c r="F4" s="305"/>
      <c r="G4" s="305"/>
      <c r="H4" s="305"/>
      <c r="I4" s="306"/>
      <c r="J4" s="113"/>
    </row>
    <row r="5" spans="2:10" ht="45">
      <c r="B5" s="122">
        <v>2</v>
      </c>
      <c r="C5" s="122" t="s">
        <v>81</v>
      </c>
      <c r="D5" s="29" t="s">
        <v>88</v>
      </c>
      <c r="E5" s="298"/>
      <c r="F5" s="299"/>
      <c r="G5" s="299"/>
      <c r="H5" s="299"/>
      <c r="I5" s="300"/>
    </row>
    <row r="6" spans="2:10" ht="45">
      <c r="B6" s="122">
        <v>3</v>
      </c>
      <c r="C6" s="122" t="s">
        <v>82</v>
      </c>
      <c r="D6" s="29" t="s">
        <v>86</v>
      </c>
      <c r="E6" s="298"/>
      <c r="F6" s="299"/>
      <c r="G6" s="299"/>
      <c r="H6" s="299"/>
      <c r="I6" s="300"/>
    </row>
    <row r="7" spans="2:10" s="41" customFormat="1" ht="60">
      <c r="B7" s="122">
        <v>4</v>
      </c>
      <c r="C7" s="122" t="s">
        <v>91</v>
      </c>
      <c r="D7" s="29" t="s">
        <v>92</v>
      </c>
      <c r="E7" s="298"/>
      <c r="F7" s="299"/>
      <c r="G7" s="299"/>
      <c r="H7" s="299"/>
      <c r="I7" s="300"/>
    </row>
    <row r="8" spans="2:10" ht="81.75" customHeight="1">
      <c r="B8" s="312">
        <v>5</v>
      </c>
      <c r="C8" s="123" t="s">
        <v>125</v>
      </c>
      <c r="D8" s="307" t="s">
        <v>128</v>
      </c>
      <c r="E8" s="42" t="s">
        <v>93</v>
      </c>
      <c r="F8" s="43" t="s">
        <v>97</v>
      </c>
      <c r="G8" s="43" t="s">
        <v>94</v>
      </c>
      <c r="H8" s="43" t="s">
        <v>95</v>
      </c>
      <c r="I8" s="44" t="s">
        <v>96</v>
      </c>
    </row>
    <row r="9" spans="2:10" ht="75">
      <c r="B9" s="313"/>
      <c r="C9" s="124"/>
      <c r="D9" s="308"/>
      <c r="E9" s="42" t="s">
        <v>93</v>
      </c>
      <c r="F9" s="43" t="s">
        <v>98</v>
      </c>
      <c r="G9" s="43" t="s">
        <v>94</v>
      </c>
      <c r="H9" s="43" t="s">
        <v>95</v>
      </c>
      <c r="I9" s="44" t="s">
        <v>99</v>
      </c>
    </row>
    <row r="10" spans="2:10" ht="120">
      <c r="B10" s="122">
        <v>6</v>
      </c>
      <c r="C10" s="123" t="s">
        <v>129</v>
      </c>
      <c r="D10" s="45" t="s">
        <v>130</v>
      </c>
      <c r="E10" s="42" t="s">
        <v>93</v>
      </c>
      <c r="F10" s="43" t="s">
        <v>98</v>
      </c>
      <c r="G10" s="43" t="s">
        <v>94</v>
      </c>
      <c r="H10" s="43" t="s">
        <v>95</v>
      </c>
      <c r="I10" s="44" t="s">
        <v>131</v>
      </c>
    </row>
    <row r="11" spans="2:10" ht="45">
      <c r="B11" s="122">
        <v>7</v>
      </c>
      <c r="C11" s="122" t="s">
        <v>83</v>
      </c>
      <c r="D11" s="30" t="s">
        <v>87</v>
      </c>
      <c r="E11" s="298"/>
      <c r="F11" s="299"/>
      <c r="G11" s="299"/>
      <c r="H11" s="299"/>
      <c r="I11" s="300"/>
    </row>
    <row r="12" spans="2:10" ht="135">
      <c r="B12" s="122">
        <v>8</v>
      </c>
      <c r="C12" s="122" t="s">
        <v>90</v>
      </c>
      <c r="D12" s="29" t="s">
        <v>154</v>
      </c>
      <c r="E12" s="298"/>
      <c r="F12" s="299"/>
      <c r="G12" s="299"/>
      <c r="H12" s="299"/>
      <c r="I12" s="300"/>
    </row>
    <row r="13" spans="2:10" ht="102.75" customHeight="1">
      <c r="B13" s="122">
        <v>9</v>
      </c>
      <c r="C13" s="122" t="s">
        <v>84</v>
      </c>
      <c r="D13" s="29" t="s">
        <v>146</v>
      </c>
      <c r="E13" s="298"/>
      <c r="F13" s="299"/>
      <c r="G13" s="299"/>
      <c r="H13" s="299"/>
      <c r="I13" s="300"/>
    </row>
    <row r="14" spans="2:10" ht="45">
      <c r="B14" s="122">
        <v>10</v>
      </c>
      <c r="C14" s="122" t="s">
        <v>100</v>
      </c>
      <c r="D14" s="30" t="s">
        <v>101</v>
      </c>
      <c r="E14" s="298"/>
      <c r="F14" s="299"/>
      <c r="G14" s="299"/>
      <c r="H14" s="299"/>
      <c r="I14" s="300"/>
    </row>
    <row r="15" spans="2:10" ht="120">
      <c r="B15" s="122">
        <v>11</v>
      </c>
      <c r="C15" s="122" t="s">
        <v>155</v>
      </c>
      <c r="D15" s="30" t="s">
        <v>157</v>
      </c>
      <c r="E15" s="298"/>
      <c r="F15" s="299"/>
      <c r="G15" s="299"/>
      <c r="H15" s="299"/>
      <c r="I15" s="300"/>
    </row>
    <row r="16" spans="2:10" ht="120">
      <c r="B16" s="122">
        <v>12</v>
      </c>
      <c r="C16" s="122" t="s">
        <v>156</v>
      </c>
      <c r="D16" s="30" t="s">
        <v>158</v>
      </c>
      <c r="E16" s="298"/>
      <c r="F16" s="299"/>
      <c r="G16" s="299"/>
      <c r="H16" s="299"/>
      <c r="I16" s="300"/>
    </row>
    <row r="17" spans="2:9" ht="45">
      <c r="B17" s="122">
        <v>13</v>
      </c>
      <c r="C17" s="122" t="s">
        <v>102</v>
      </c>
      <c r="D17" s="30" t="s">
        <v>110</v>
      </c>
      <c r="E17" s="298"/>
      <c r="F17" s="299"/>
      <c r="G17" s="299"/>
      <c r="H17" s="299"/>
      <c r="I17" s="300"/>
    </row>
    <row r="18" spans="2:9" ht="111" customHeight="1">
      <c r="B18" s="122" t="s">
        <v>162</v>
      </c>
      <c r="C18" s="122" t="s">
        <v>103</v>
      </c>
      <c r="D18" s="26" t="s">
        <v>170</v>
      </c>
      <c r="E18" s="298"/>
      <c r="F18" s="299"/>
      <c r="G18" s="299"/>
      <c r="H18" s="299"/>
      <c r="I18" s="300"/>
    </row>
    <row r="19" spans="2:9" ht="61.5" customHeight="1">
      <c r="B19" s="122" t="s">
        <v>163</v>
      </c>
      <c r="C19" s="122" t="s">
        <v>164</v>
      </c>
      <c r="D19" s="29" t="s">
        <v>165</v>
      </c>
      <c r="E19" s="298"/>
      <c r="F19" s="299"/>
      <c r="G19" s="299"/>
      <c r="H19" s="299"/>
      <c r="I19" s="300"/>
    </row>
    <row r="20" spans="2:9" ht="75">
      <c r="B20" s="122">
        <v>15</v>
      </c>
      <c r="C20" s="122" t="s">
        <v>104</v>
      </c>
      <c r="D20" s="30" t="s">
        <v>105</v>
      </c>
      <c r="E20" s="298"/>
      <c r="F20" s="299"/>
      <c r="G20" s="299"/>
      <c r="H20" s="299"/>
      <c r="I20" s="300"/>
    </row>
    <row r="21" spans="2:9" ht="45">
      <c r="B21" s="122">
        <v>16</v>
      </c>
      <c r="C21" s="122" t="s">
        <v>106</v>
      </c>
      <c r="D21" s="30" t="s">
        <v>107</v>
      </c>
      <c r="E21" s="298"/>
      <c r="F21" s="299"/>
      <c r="G21" s="299"/>
      <c r="H21" s="299"/>
      <c r="I21" s="300"/>
    </row>
    <row r="22" spans="2:9" ht="195">
      <c r="B22" s="122">
        <v>17</v>
      </c>
      <c r="C22" s="122" t="s">
        <v>108</v>
      </c>
      <c r="D22" s="30" t="s">
        <v>109</v>
      </c>
      <c r="E22" s="298"/>
      <c r="F22" s="299"/>
      <c r="G22" s="299"/>
      <c r="H22" s="299"/>
      <c r="I22" s="300"/>
    </row>
    <row r="23" spans="2:9" ht="60">
      <c r="B23" s="122">
        <v>18</v>
      </c>
      <c r="C23" s="23" t="s">
        <v>123</v>
      </c>
      <c r="D23" s="27" t="s">
        <v>124</v>
      </c>
      <c r="E23" s="301"/>
      <c r="F23" s="302"/>
      <c r="G23" s="302"/>
      <c r="H23" s="302"/>
      <c r="I23" s="303"/>
    </row>
    <row r="24" spans="2:9">
      <c r="B24" s="122">
        <v>19</v>
      </c>
      <c r="C24" s="125" t="s">
        <v>152</v>
      </c>
      <c r="D24" s="27" t="s">
        <v>150</v>
      </c>
      <c r="E24" s="304"/>
      <c r="F24" s="305"/>
      <c r="G24" s="305"/>
      <c r="H24" s="305"/>
      <c r="I24" s="306"/>
    </row>
    <row r="25" spans="2:9" ht="30">
      <c r="B25" s="122">
        <v>20</v>
      </c>
      <c r="C25" s="125" t="s">
        <v>153</v>
      </c>
      <c r="D25" s="27" t="s">
        <v>151</v>
      </c>
      <c r="E25" s="304"/>
      <c r="F25" s="305"/>
      <c r="G25" s="305"/>
      <c r="H25" s="305"/>
      <c r="I25" s="306"/>
    </row>
    <row r="26" spans="2:9" ht="60">
      <c r="B26" s="122">
        <v>21</v>
      </c>
      <c r="C26" s="23" t="s">
        <v>176</v>
      </c>
      <c r="D26" s="27" t="s">
        <v>240</v>
      </c>
      <c r="E26" s="297"/>
      <c r="F26" s="297"/>
      <c r="G26" s="297"/>
      <c r="H26" s="297"/>
      <c r="I26" s="297"/>
    </row>
  </sheetData>
  <mergeCells count="25">
    <mergeCell ref="D8:D9"/>
    <mergeCell ref="B1:I1"/>
    <mergeCell ref="B2:I2"/>
    <mergeCell ref="B8:B9"/>
    <mergeCell ref="E3:I3"/>
    <mergeCell ref="E4:I4"/>
    <mergeCell ref="E5:I5"/>
    <mergeCell ref="E6:I6"/>
    <mergeCell ref="E7:I7"/>
    <mergeCell ref="E11:I11"/>
    <mergeCell ref="E12:I12"/>
    <mergeCell ref="E13:I13"/>
    <mergeCell ref="E14:I14"/>
    <mergeCell ref="E15:I15"/>
    <mergeCell ref="E16:I16"/>
    <mergeCell ref="E17:I17"/>
    <mergeCell ref="E18:I18"/>
    <mergeCell ref="E19:I19"/>
    <mergeCell ref="E20:I20"/>
    <mergeCell ref="E26:I26"/>
    <mergeCell ref="E21:I21"/>
    <mergeCell ref="E22:I22"/>
    <mergeCell ref="E23:I23"/>
    <mergeCell ref="E24:I24"/>
    <mergeCell ref="E25:I25"/>
  </mergeCells>
  <pageMargins left="0.7" right="0.7" top="0.75" bottom="0.75" header="0.3" footer="0.3"/>
  <pageSetup paperSize="9" scale="58"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zoomScale="80" zoomScaleNormal="80" zoomScaleSheetLayoutView="90" zoomScalePageLayoutView="70" workbookViewId="0">
      <selection activeCell="D22" sqref="D22"/>
    </sheetView>
  </sheetViews>
  <sheetFormatPr baseColWidth="10" defaultColWidth="11.42578125" defaultRowHeight="14.25"/>
  <cols>
    <col min="1" max="1" width="68.85546875" style="68" customWidth="1"/>
    <col min="2" max="2" width="93.28515625" style="68" customWidth="1"/>
    <col min="3" max="3" width="28.7109375" style="70" customWidth="1"/>
    <col min="4" max="4" width="32.140625" style="71" bestFit="1" customWidth="1"/>
    <col min="5" max="5" width="28.7109375" style="70" customWidth="1"/>
    <col min="6" max="7" width="15.140625" style="68" customWidth="1"/>
    <col min="8" max="16384" width="11.42578125" style="68"/>
  </cols>
  <sheetData>
    <row r="1" spans="1:6" ht="110.25" customHeight="1" thickBot="1">
      <c r="A1" s="244" t="s">
        <v>305</v>
      </c>
      <c r="B1" s="245"/>
      <c r="C1" s="245"/>
      <c r="D1" s="245"/>
      <c r="E1" s="246"/>
    </row>
    <row r="2" spans="1:6" ht="22.5" customHeight="1" thickBot="1">
      <c r="A2" s="69" t="s">
        <v>307</v>
      </c>
      <c r="B2" s="112" t="s">
        <v>134</v>
      </c>
    </row>
    <row r="3" spans="1:6" ht="23.25" customHeight="1" thickBot="1">
      <c r="A3" s="72" t="s">
        <v>308</v>
      </c>
      <c r="B3" s="73" t="s">
        <v>306</v>
      </c>
      <c r="C3" s="74"/>
      <c r="D3" s="75"/>
      <c r="E3" s="74"/>
    </row>
    <row r="4" spans="1:6" ht="36.75" customHeight="1">
      <c r="A4" s="67" t="s">
        <v>135</v>
      </c>
      <c r="B4" s="186" t="s">
        <v>210</v>
      </c>
      <c r="C4" s="116"/>
      <c r="D4" s="97" t="s">
        <v>297</v>
      </c>
      <c r="E4" s="185">
        <v>20</v>
      </c>
    </row>
    <row r="5" spans="1:6" ht="36.75" customHeight="1">
      <c r="A5" s="97" t="s">
        <v>296</v>
      </c>
      <c r="B5" s="184">
        <v>72</v>
      </c>
      <c r="C5" s="116" t="str">
        <f>IF(ISBLANK(B3),"",IF(ISBLANK(B5),"Donnée obligatoire",""))</f>
        <v/>
      </c>
      <c r="D5" s="97" t="s">
        <v>295</v>
      </c>
      <c r="E5" s="184">
        <v>40</v>
      </c>
    </row>
    <row r="6" spans="1:6" ht="55.5" customHeight="1">
      <c r="A6" s="97" t="s">
        <v>291</v>
      </c>
      <c r="B6" s="78">
        <v>300</v>
      </c>
      <c r="C6" s="116" t="str">
        <f>IF(ISBLANK(B3),"",IF(ISBLANK(B6),"Donnée obligatoire (si inclusion)",""))</f>
        <v/>
      </c>
      <c r="D6" s="79" t="s">
        <v>298</v>
      </c>
      <c r="E6" s="78"/>
    </row>
    <row r="7" spans="1:6" ht="36.75" customHeight="1">
      <c r="A7" s="97" t="s">
        <v>140</v>
      </c>
      <c r="B7" s="187" t="s">
        <v>211</v>
      </c>
      <c r="C7" s="72"/>
      <c r="D7" s="72"/>
      <c r="E7" s="72"/>
      <c r="F7" s="116" t="str">
        <f>IF(ISBLANK(B3),"",IF(ISBLANK(B7),"Donnée obligatoire",""))</f>
        <v/>
      </c>
    </row>
    <row r="8" spans="1:6" ht="42" customHeight="1">
      <c r="A8" s="97" t="s">
        <v>141</v>
      </c>
      <c r="B8" s="180" t="s">
        <v>212</v>
      </c>
      <c r="C8" s="183"/>
      <c r="D8" s="183"/>
      <c r="E8" s="183"/>
      <c r="F8" s="116" t="str">
        <f>IF(ISBLANK(B3),"",IF(ISBLANK(B8),"Donnée obligatoire (voir commentaire en A8)",""))</f>
        <v/>
      </c>
    </row>
    <row r="9" spans="1:6" ht="80.25" customHeight="1">
      <c r="A9" s="97" t="s">
        <v>142</v>
      </c>
      <c r="B9" s="187" t="s">
        <v>213</v>
      </c>
      <c r="C9" s="183"/>
      <c r="D9" s="183"/>
      <c r="E9" s="183"/>
      <c r="F9" s="116" t="str">
        <f>IF(ISBLANK(B3),"",IF(ISBLANK(B9),"Donnée recommandée (voir commentaire en A9)",""))</f>
        <v/>
      </c>
    </row>
    <row r="10" spans="1:6" ht="36.75" customHeight="1">
      <c r="A10" s="248" t="str">
        <f xml:space="preserve"> RappelData!B9</f>
        <v/>
      </c>
      <c r="B10" s="248"/>
      <c r="C10" s="248"/>
      <c r="D10" s="248"/>
      <c r="E10" s="248"/>
      <c r="F10" s="80"/>
    </row>
    <row r="11" spans="1:6" ht="43.5" customHeight="1" thickBot="1">
      <c r="A11" s="249" t="s">
        <v>207</v>
      </c>
      <c r="B11" s="250"/>
      <c r="C11" s="250"/>
      <c r="D11" s="250"/>
      <c r="E11" s="250"/>
    </row>
    <row r="12" spans="1:6" ht="37.5" customHeight="1" thickBot="1">
      <c r="A12" s="251" t="s">
        <v>179</v>
      </c>
      <c r="B12" s="252"/>
      <c r="C12" s="252"/>
      <c r="D12" s="252"/>
      <c r="E12" s="253"/>
    </row>
    <row r="13" spans="1:6" ht="21" thickBot="1">
      <c r="A13" s="94"/>
      <c r="B13" s="94"/>
      <c r="C13" s="95"/>
      <c r="D13" s="96"/>
      <c r="E13" s="95"/>
    </row>
    <row r="14" spans="1:6" ht="52.5" customHeight="1" thickBot="1">
      <c r="A14" s="254" t="s">
        <v>52</v>
      </c>
      <c r="B14" s="255"/>
      <c r="C14" s="255"/>
      <c r="D14" s="255"/>
      <c r="E14" s="256"/>
    </row>
    <row r="15" spans="1:6" ht="15">
      <c r="A15" s="1"/>
      <c r="B15" s="2"/>
      <c r="C15" s="12"/>
      <c r="D15" s="13"/>
      <c r="E15" s="12"/>
    </row>
    <row r="16" spans="1:6" ht="90.75" customHeight="1">
      <c r="A16" s="314" t="s">
        <v>215</v>
      </c>
      <c r="B16" s="314"/>
      <c r="C16" s="314"/>
      <c r="D16" s="314"/>
      <c r="E16" s="314"/>
    </row>
    <row r="17" spans="1:5" s="102" customFormat="1" ht="90" customHeight="1" thickBot="1">
      <c r="A17" s="98" t="s">
        <v>136</v>
      </c>
      <c r="B17" s="98" t="s">
        <v>137</v>
      </c>
      <c r="C17" s="98" t="s">
        <v>68</v>
      </c>
      <c r="D17" s="98" t="s">
        <v>70</v>
      </c>
      <c r="E17" s="101" t="s">
        <v>63</v>
      </c>
    </row>
    <row r="18" spans="1:5" ht="45.75" thickBot="1">
      <c r="A18" s="17" t="s">
        <v>54</v>
      </c>
      <c r="B18" s="120" t="s">
        <v>174</v>
      </c>
      <c r="C18" s="258" t="s">
        <v>4</v>
      </c>
      <c r="D18" s="260" t="s">
        <v>5</v>
      </c>
      <c r="E18" s="262" t="s">
        <v>6</v>
      </c>
    </row>
    <row r="19" spans="1:5" ht="45" customHeight="1" thickBot="1">
      <c r="A19" s="98" t="s">
        <v>175</v>
      </c>
      <c r="B19" s="98" t="s">
        <v>256</v>
      </c>
      <c r="C19" s="259"/>
      <c r="D19" s="261"/>
      <c r="E19" s="263"/>
    </row>
    <row r="20" spans="1:5" ht="19.5" customHeight="1" thickBot="1">
      <c r="A20" s="264" t="s">
        <v>173</v>
      </c>
      <c r="B20" s="265"/>
      <c r="C20" s="168">
        <f>SUM(C21:C27)</f>
        <v>26</v>
      </c>
      <c r="D20" s="118"/>
      <c r="E20" s="126">
        <f>SUM(E21:E27)</f>
        <v>132971.70000000001</v>
      </c>
    </row>
    <row r="21" spans="1:5" ht="142.5">
      <c r="A21" s="5" t="s">
        <v>214</v>
      </c>
      <c r="B21" s="149" t="s">
        <v>260</v>
      </c>
      <c r="C21" s="158">
        <v>2.2999999999999998</v>
      </c>
      <c r="D21" s="155">
        <v>6189</v>
      </c>
      <c r="E21" s="127">
        <f>C21*D21</f>
        <v>14234.699999999999</v>
      </c>
    </row>
    <row r="22" spans="1:5" ht="400.5">
      <c r="A22" s="5" t="s">
        <v>216</v>
      </c>
      <c r="B22" s="150" t="s">
        <v>261</v>
      </c>
      <c r="C22" s="158">
        <v>23.7</v>
      </c>
      <c r="D22" s="155">
        <v>5010</v>
      </c>
      <c r="E22" s="127">
        <f>C22*D22</f>
        <v>118737</v>
      </c>
    </row>
    <row r="23" spans="1:5">
      <c r="A23" s="5"/>
      <c r="B23" s="4"/>
      <c r="C23" s="158"/>
      <c r="D23" s="11"/>
      <c r="E23" s="127">
        <f t="shared" ref="E23:E38" si="0">C23*D23</f>
        <v>0</v>
      </c>
    </row>
    <row r="24" spans="1:5">
      <c r="A24" s="5"/>
      <c r="B24" s="4"/>
      <c r="C24" s="158"/>
      <c r="D24" s="11"/>
      <c r="E24" s="127">
        <f t="shared" si="0"/>
        <v>0</v>
      </c>
    </row>
    <row r="25" spans="1:5">
      <c r="A25" s="5"/>
      <c r="B25" s="4"/>
      <c r="C25" s="158"/>
      <c r="D25" s="11"/>
      <c r="E25" s="127">
        <f t="shared" si="0"/>
        <v>0</v>
      </c>
    </row>
    <row r="26" spans="1:5">
      <c r="A26" s="5"/>
      <c r="B26" s="4"/>
      <c r="C26" s="158"/>
      <c r="D26" s="11"/>
      <c r="E26" s="127">
        <f t="shared" si="0"/>
        <v>0</v>
      </c>
    </row>
    <row r="27" spans="1:5" ht="15" thickBot="1">
      <c r="A27" s="5"/>
      <c r="B27" s="4"/>
      <c r="C27" s="158"/>
      <c r="D27" s="11"/>
      <c r="E27" s="127">
        <f t="shared" si="0"/>
        <v>0</v>
      </c>
    </row>
    <row r="28" spans="1:5" ht="18" customHeight="1" thickBot="1">
      <c r="A28" s="264" t="s">
        <v>40</v>
      </c>
      <c r="B28" s="266"/>
      <c r="C28" s="169">
        <f>SUM(C29:C33)</f>
        <v>44.999999999999993</v>
      </c>
      <c r="D28" s="117"/>
      <c r="E28" s="126">
        <f>SUM(E29:E33)</f>
        <v>236413</v>
      </c>
    </row>
    <row r="29" spans="1:5" ht="199.5">
      <c r="A29" s="5" t="s">
        <v>217</v>
      </c>
      <c r="B29" s="150" t="s">
        <v>262</v>
      </c>
      <c r="C29" s="158">
        <v>2.9</v>
      </c>
      <c r="D29" s="155">
        <v>6189</v>
      </c>
      <c r="E29" s="127">
        <f t="shared" si="0"/>
        <v>17948.099999999999</v>
      </c>
    </row>
    <row r="30" spans="1:5" ht="114">
      <c r="A30" s="5" t="s">
        <v>218</v>
      </c>
      <c r="B30" s="150" t="s">
        <v>263</v>
      </c>
      <c r="C30" s="158">
        <v>1.8</v>
      </c>
      <c r="D30" s="155">
        <v>5493</v>
      </c>
      <c r="E30" s="127">
        <f t="shared" si="0"/>
        <v>9887.4</v>
      </c>
    </row>
    <row r="31" spans="1:5" ht="172.5">
      <c r="A31" s="5" t="s">
        <v>219</v>
      </c>
      <c r="B31" s="150" t="s">
        <v>225</v>
      </c>
      <c r="C31" s="158">
        <v>4</v>
      </c>
      <c r="D31" s="155">
        <v>5493</v>
      </c>
      <c r="E31" s="127">
        <f t="shared" si="0"/>
        <v>21972</v>
      </c>
    </row>
    <row r="32" spans="1:5" ht="185.25">
      <c r="A32" s="5" t="s">
        <v>220</v>
      </c>
      <c r="B32" s="150" t="s">
        <v>264</v>
      </c>
      <c r="C32" s="158">
        <v>32.9</v>
      </c>
      <c r="D32" s="155">
        <v>4689</v>
      </c>
      <c r="E32" s="127">
        <f t="shared" si="0"/>
        <v>154268.1</v>
      </c>
    </row>
    <row r="33" spans="1:5" ht="114.75" thickBot="1">
      <c r="A33" s="5" t="s">
        <v>221</v>
      </c>
      <c r="B33" s="150" t="s">
        <v>265</v>
      </c>
      <c r="C33" s="158">
        <v>3.4</v>
      </c>
      <c r="D33" s="155">
        <v>9511</v>
      </c>
      <c r="E33" s="127">
        <f t="shared" si="0"/>
        <v>32337.399999999998</v>
      </c>
    </row>
    <row r="34" spans="1:5" ht="18" customHeight="1" thickBot="1">
      <c r="A34" s="264" t="s">
        <v>41</v>
      </c>
      <c r="B34" s="266"/>
      <c r="C34" s="170">
        <f>SUM(C35:C38)</f>
        <v>5.6999999999999993</v>
      </c>
      <c r="D34" s="117"/>
      <c r="E34" s="126">
        <f>SUM(E35:E38)</f>
        <v>39840.300000000003</v>
      </c>
    </row>
    <row r="35" spans="1:5" ht="157.5" customHeight="1">
      <c r="A35" s="156" t="s">
        <v>222</v>
      </c>
      <c r="B35" s="157" t="s">
        <v>257</v>
      </c>
      <c r="C35" s="158">
        <v>1.1000000000000001</v>
      </c>
      <c r="D35" s="155">
        <v>9511</v>
      </c>
      <c r="E35" s="127">
        <f t="shared" si="0"/>
        <v>10462.1</v>
      </c>
    </row>
    <row r="36" spans="1:5" ht="167.25" customHeight="1">
      <c r="A36" s="156" t="s">
        <v>223</v>
      </c>
      <c r="B36" s="157" t="s">
        <v>258</v>
      </c>
      <c r="C36" s="158">
        <v>1.7</v>
      </c>
      <c r="D36" s="155">
        <v>9511</v>
      </c>
      <c r="E36" s="127">
        <f t="shared" si="0"/>
        <v>16168.699999999999</v>
      </c>
    </row>
    <row r="37" spans="1:5" ht="174" customHeight="1">
      <c r="A37" s="156" t="s">
        <v>224</v>
      </c>
      <c r="B37" s="157" t="s">
        <v>259</v>
      </c>
      <c r="C37" s="158">
        <v>2.9</v>
      </c>
      <c r="D37" s="155">
        <v>4555</v>
      </c>
      <c r="E37" s="127">
        <f t="shared" si="0"/>
        <v>13209.5</v>
      </c>
    </row>
    <row r="38" spans="1:5">
      <c r="A38" s="5"/>
      <c r="B38" s="4"/>
      <c r="C38" s="158"/>
      <c r="D38" s="11"/>
      <c r="E38" s="127">
        <f t="shared" si="0"/>
        <v>0</v>
      </c>
    </row>
    <row r="39" spans="1:5" ht="18">
      <c r="A39" s="10"/>
      <c r="B39" s="10"/>
      <c r="C39" s="171">
        <f>+C20+C28+C34</f>
        <v>76.7</v>
      </c>
      <c r="D39" s="10"/>
      <c r="E39" s="128">
        <f>E34+E28+E20</f>
        <v>409225</v>
      </c>
    </row>
    <row r="40" spans="1:5" s="102" customFormat="1" ht="90" customHeight="1" thickBot="1">
      <c r="A40" s="98" t="s">
        <v>136</v>
      </c>
      <c r="B40" s="99" t="s">
        <v>137</v>
      </c>
      <c r="C40" s="100" t="s">
        <v>68</v>
      </c>
      <c r="D40" s="100" t="s">
        <v>70</v>
      </c>
      <c r="E40" s="101" t="s">
        <v>63</v>
      </c>
    </row>
    <row r="41" spans="1:5" ht="54" customHeight="1" thickBot="1">
      <c r="A41" s="17" t="s">
        <v>53</v>
      </c>
      <c r="B41" s="120"/>
      <c r="C41" s="258" t="s">
        <v>4</v>
      </c>
      <c r="D41" s="260" t="s">
        <v>5</v>
      </c>
      <c r="E41" s="262" t="s">
        <v>6</v>
      </c>
    </row>
    <row r="42" spans="1:5" ht="60" customHeight="1" thickBot="1">
      <c r="A42" s="98" t="s">
        <v>175</v>
      </c>
      <c r="B42" s="98" t="s">
        <v>256</v>
      </c>
      <c r="C42" s="259"/>
      <c r="D42" s="261"/>
      <c r="E42" s="263"/>
    </row>
    <row r="43" spans="1:5" ht="16.5" customHeight="1" thickBot="1">
      <c r="A43" s="264" t="s">
        <v>39</v>
      </c>
      <c r="B43" s="266"/>
      <c r="C43" s="119">
        <f>+SUM(C44:C46)</f>
        <v>0</v>
      </c>
      <c r="D43" s="119">
        <f>+SUM(D44:D46)</f>
        <v>0</v>
      </c>
      <c r="E43" s="129">
        <f>+SUM(E44:E46)</f>
        <v>0</v>
      </c>
    </row>
    <row r="44" spans="1:5">
      <c r="A44" s="5"/>
      <c r="B44" s="4"/>
      <c r="C44" s="4"/>
      <c r="D44" s="11"/>
      <c r="E44" s="127">
        <f t="shared" ref="E44:E53" si="1">C44*D44</f>
        <v>0</v>
      </c>
    </row>
    <row r="45" spans="1:5">
      <c r="A45" s="5"/>
      <c r="B45" s="4"/>
      <c r="C45" s="4"/>
      <c r="D45" s="11"/>
      <c r="E45" s="127">
        <f t="shared" si="1"/>
        <v>0</v>
      </c>
    </row>
    <row r="46" spans="1:5" ht="15" thickBot="1">
      <c r="A46" s="5"/>
      <c r="B46" s="4"/>
      <c r="C46" s="4"/>
      <c r="D46" s="11"/>
      <c r="E46" s="127">
        <f t="shared" si="1"/>
        <v>0</v>
      </c>
    </row>
    <row r="47" spans="1:5" ht="18" customHeight="1" thickBot="1">
      <c r="A47" s="264" t="s">
        <v>40</v>
      </c>
      <c r="B47" s="266"/>
      <c r="C47" s="119">
        <f>SUM(C48:C50)</f>
        <v>0</v>
      </c>
      <c r="D47" s="119">
        <f t="shared" ref="D47:E47" si="2">SUM(D48:D50)</f>
        <v>0</v>
      </c>
      <c r="E47" s="129">
        <f t="shared" si="2"/>
        <v>0</v>
      </c>
    </row>
    <row r="48" spans="1:5">
      <c r="A48" s="5"/>
      <c r="B48" s="4"/>
      <c r="C48" s="4"/>
      <c r="D48" s="11"/>
      <c r="E48" s="127">
        <f t="shared" si="1"/>
        <v>0</v>
      </c>
    </row>
    <row r="49" spans="1:6">
      <c r="A49" s="5"/>
      <c r="B49" s="4"/>
      <c r="C49" s="4"/>
      <c r="D49" s="11"/>
      <c r="E49" s="127">
        <f t="shared" si="1"/>
        <v>0</v>
      </c>
    </row>
    <row r="50" spans="1:6" ht="15" thickBot="1">
      <c r="A50" s="5"/>
      <c r="B50" s="4"/>
      <c r="C50" s="4"/>
      <c r="D50" s="11"/>
      <c r="E50" s="127">
        <f t="shared" si="1"/>
        <v>0</v>
      </c>
    </row>
    <row r="51" spans="1:6" ht="18" customHeight="1" thickBot="1">
      <c r="A51" s="264" t="s">
        <v>41</v>
      </c>
      <c r="B51" s="266"/>
      <c r="C51" s="119">
        <f>SUM(C52:C53)</f>
        <v>0</v>
      </c>
      <c r="D51" s="119">
        <f t="shared" ref="D51:E51" si="3">SUM(D52:D53)</f>
        <v>0</v>
      </c>
      <c r="E51" s="129">
        <f t="shared" si="3"/>
        <v>0</v>
      </c>
    </row>
    <row r="52" spans="1:6">
      <c r="A52" s="5"/>
      <c r="B52" s="4"/>
      <c r="C52" s="4"/>
      <c r="D52" s="11"/>
      <c r="E52" s="127">
        <f t="shared" si="1"/>
        <v>0</v>
      </c>
    </row>
    <row r="53" spans="1:6">
      <c r="A53" s="5"/>
      <c r="B53" s="4"/>
      <c r="C53" s="4"/>
      <c r="D53" s="11"/>
      <c r="E53" s="127">
        <f t="shared" si="1"/>
        <v>0</v>
      </c>
    </row>
    <row r="54" spans="1:6" ht="18.75" thickBot="1">
      <c r="A54" s="10"/>
      <c r="B54" s="10"/>
      <c r="C54" s="20">
        <f>C51+C47+C43</f>
        <v>0</v>
      </c>
      <c r="D54" s="10"/>
      <c r="E54" s="128">
        <f>E51+E47+E43</f>
        <v>0</v>
      </c>
    </row>
    <row r="55" spans="1:6" ht="33" customHeight="1" thickBot="1">
      <c r="A55" s="46" t="s">
        <v>0</v>
      </c>
      <c r="B55" s="81"/>
      <c r="C55" s="51">
        <f>C54+C39</f>
        <v>76.7</v>
      </c>
      <c r="D55" s="82"/>
      <c r="E55" s="52">
        <f>E39+E54</f>
        <v>409225</v>
      </c>
    </row>
    <row r="56" spans="1:6" ht="30" customHeight="1">
      <c r="A56" s="47"/>
      <c r="B56" s="50"/>
      <c r="C56" s="53" t="s">
        <v>4</v>
      </c>
      <c r="D56" s="48" t="s">
        <v>5</v>
      </c>
      <c r="E56" s="49" t="s">
        <v>6</v>
      </c>
    </row>
    <row r="57" spans="1:6" s="102" customFormat="1" ht="155.25" customHeight="1">
      <c r="A57" s="103" t="s">
        <v>138</v>
      </c>
      <c r="B57" s="121" t="s">
        <v>177</v>
      </c>
      <c r="C57" s="100" t="s">
        <v>71</v>
      </c>
      <c r="D57" s="100" t="s">
        <v>8</v>
      </c>
      <c r="E57" s="101" t="s">
        <v>63</v>
      </c>
    </row>
    <row r="58" spans="1:6" ht="30" customHeight="1">
      <c r="A58" s="54"/>
      <c r="B58" s="55"/>
      <c r="C58" s="48" t="s">
        <v>4</v>
      </c>
      <c r="D58" s="48" t="s">
        <v>5</v>
      </c>
      <c r="E58" s="49" t="s">
        <v>6</v>
      </c>
    </row>
    <row r="59" spans="1:6" ht="21" customHeight="1">
      <c r="A59" s="6" t="s">
        <v>9</v>
      </c>
      <c r="B59" s="4" t="s">
        <v>241</v>
      </c>
      <c r="C59" s="15">
        <v>150</v>
      </c>
      <c r="D59" s="11">
        <v>20</v>
      </c>
      <c r="E59" s="127">
        <f>C59*D59</f>
        <v>3000</v>
      </c>
    </row>
    <row r="60" spans="1:6" ht="78" customHeight="1">
      <c r="A60" s="6" t="s">
        <v>9</v>
      </c>
      <c r="B60" s="11" t="s">
        <v>242</v>
      </c>
      <c r="C60" s="4">
        <v>25</v>
      </c>
      <c r="D60" s="11">
        <v>3000</v>
      </c>
      <c r="E60" s="127">
        <v>0</v>
      </c>
      <c r="F60" s="160"/>
    </row>
    <row r="61" spans="1:6" ht="50.25" customHeight="1">
      <c r="A61" s="6" t="s">
        <v>9</v>
      </c>
      <c r="B61" s="11" t="s">
        <v>246</v>
      </c>
      <c r="C61" s="15">
        <v>50</v>
      </c>
      <c r="D61" s="11">
        <v>40</v>
      </c>
      <c r="E61" s="127">
        <f>C61*D61</f>
        <v>2000</v>
      </c>
    </row>
    <row r="62" spans="1:6" ht="43.5" customHeight="1">
      <c r="A62" s="3" t="s">
        <v>58</v>
      </c>
      <c r="B62" s="11" t="s">
        <v>226</v>
      </c>
      <c r="C62" s="15">
        <v>450</v>
      </c>
      <c r="D62" s="11">
        <v>100</v>
      </c>
      <c r="E62" s="127">
        <f t="shared" ref="E62:E74" si="4">C62*D62</f>
        <v>45000</v>
      </c>
    </row>
    <row r="63" spans="1:6" ht="39" customHeight="1">
      <c r="A63" s="3" t="s">
        <v>59</v>
      </c>
      <c r="B63" s="4" t="s">
        <v>247</v>
      </c>
      <c r="C63" s="15">
        <v>50</v>
      </c>
      <c r="D63" s="11">
        <f>2612+126</f>
        <v>2738</v>
      </c>
      <c r="E63" s="127">
        <f t="shared" si="4"/>
        <v>136900</v>
      </c>
    </row>
    <row r="64" spans="1:6" ht="68.25" customHeight="1">
      <c r="A64" s="6" t="s">
        <v>10</v>
      </c>
      <c r="B64" s="11" t="s">
        <v>227</v>
      </c>
      <c r="C64" s="15">
        <v>178</v>
      </c>
      <c r="D64" s="11">
        <v>20</v>
      </c>
      <c r="E64" s="127">
        <f t="shared" si="4"/>
        <v>3560</v>
      </c>
    </row>
    <row r="65" spans="1:6" ht="65.25" customHeight="1">
      <c r="A65" s="6" t="s">
        <v>147</v>
      </c>
      <c r="B65" s="11" t="s">
        <v>248</v>
      </c>
      <c r="C65" s="15">
        <v>16.25</v>
      </c>
      <c r="D65" s="11">
        <v>800</v>
      </c>
      <c r="E65" s="127">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c r="A66" s="6" t="s">
        <v>148</v>
      </c>
      <c r="B66" s="11" t="s">
        <v>249</v>
      </c>
      <c r="C66" s="15">
        <v>150</v>
      </c>
      <c r="D66" s="11">
        <v>100</v>
      </c>
      <c r="E66" s="127">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4.25">
      <c r="A67" s="3" t="s">
        <v>145</v>
      </c>
      <c r="B67" s="4"/>
      <c r="C67" s="15"/>
      <c r="D67" s="11"/>
      <c r="E67" s="130">
        <v>0</v>
      </c>
    </row>
    <row r="68" spans="1:6" ht="44.25">
      <c r="A68" s="3" t="s">
        <v>47</v>
      </c>
      <c r="B68" s="4"/>
      <c r="C68" s="15"/>
      <c r="D68" s="11"/>
      <c r="E68" s="127">
        <f t="shared" si="4"/>
        <v>0</v>
      </c>
    </row>
    <row r="69" spans="1:6" ht="51.75" customHeight="1">
      <c r="A69" s="6" t="s">
        <v>11</v>
      </c>
      <c r="B69" s="11" t="s">
        <v>250</v>
      </c>
      <c r="C69" s="15">
        <v>20</v>
      </c>
      <c r="D69" s="11">
        <v>50</v>
      </c>
      <c r="E69" s="127">
        <f t="shared" si="4"/>
        <v>1000</v>
      </c>
    </row>
    <row r="70" spans="1:6" ht="21" customHeight="1">
      <c r="A70" s="6" t="s">
        <v>11</v>
      </c>
      <c r="B70" s="4"/>
      <c r="C70" s="15"/>
      <c r="D70" s="11"/>
      <c r="E70" s="127"/>
    </row>
    <row r="71" spans="1:6" ht="36" customHeight="1">
      <c r="A71" s="6" t="s">
        <v>12</v>
      </c>
      <c r="B71" s="4" t="s">
        <v>251</v>
      </c>
      <c r="C71" s="15">
        <v>200</v>
      </c>
      <c r="D71" s="11">
        <f>6*12</f>
        <v>72</v>
      </c>
      <c r="E71" s="127">
        <f t="shared" si="4"/>
        <v>14400</v>
      </c>
    </row>
    <row r="72" spans="1:6" ht="33" customHeight="1">
      <c r="A72" s="3" t="s">
        <v>13</v>
      </c>
      <c r="B72" s="4"/>
      <c r="C72" s="15"/>
      <c r="D72" s="11"/>
      <c r="E72" s="127">
        <f t="shared" si="4"/>
        <v>0</v>
      </c>
    </row>
    <row r="73" spans="1:6" ht="33" customHeight="1">
      <c r="A73" s="6" t="s">
        <v>14</v>
      </c>
      <c r="B73" s="4"/>
      <c r="C73" s="15"/>
      <c r="D73" s="11"/>
      <c r="E73" s="127">
        <f t="shared" si="4"/>
        <v>0</v>
      </c>
    </row>
    <row r="74" spans="1:6" ht="21" customHeight="1">
      <c r="A74" s="6" t="s">
        <v>7</v>
      </c>
      <c r="B74" s="4"/>
      <c r="C74" s="15"/>
      <c r="D74" s="11"/>
      <c r="E74" s="127">
        <f t="shared" si="4"/>
        <v>0</v>
      </c>
    </row>
    <row r="75" spans="1:6" ht="33" customHeight="1">
      <c r="A75" s="6" t="s">
        <v>89</v>
      </c>
      <c r="B75" s="4"/>
      <c r="C75" s="15"/>
      <c r="D75" s="11"/>
      <c r="E75" s="130">
        <v>0</v>
      </c>
    </row>
    <row r="76" spans="1:6" ht="30" customHeight="1">
      <c r="A76" s="56" t="s">
        <v>1</v>
      </c>
      <c r="B76" s="56"/>
      <c r="C76" s="57"/>
      <c r="D76" s="58"/>
      <c r="E76" s="131">
        <f>SUM(E59:E74)</f>
        <v>233860</v>
      </c>
    </row>
    <row r="77" spans="1:6" s="102" customFormat="1" ht="142.5" customHeight="1">
      <c r="A77" s="103" t="s">
        <v>139</v>
      </c>
      <c r="B77" s="103" t="s">
        <v>178</v>
      </c>
      <c r="C77" s="100" t="s">
        <v>72</v>
      </c>
      <c r="D77" s="100" t="s">
        <v>8</v>
      </c>
      <c r="E77" s="101" t="s">
        <v>63</v>
      </c>
    </row>
    <row r="78" spans="1:6" ht="30" customHeight="1">
      <c r="A78" s="54"/>
      <c r="B78" s="55"/>
      <c r="C78" s="48" t="s">
        <v>4</v>
      </c>
      <c r="D78" s="48" t="s">
        <v>5</v>
      </c>
      <c r="E78" s="49" t="s">
        <v>6</v>
      </c>
    </row>
    <row r="79" spans="1:6" ht="28.5">
      <c r="A79" s="3" t="s">
        <v>15</v>
      </c>
      <c r="B79" s="11" t="s">
        <v>228</v>
      </c>
      <c r="C79" s="15">
        <v>500</v>
      </c>
      <c r="D79" s="11">
        <v>6</v>
      </c>
      <c r="E79" s="127">
        <f>C79*D79</f>
        <v>3000</v>
      </c>
    </row>
    <row r="80" spans="1:6" ht="28.5" customHeight="1">
      <c r="A80" s="3" t="s">
        <v>15</v>
      </c>
      <c r="B80" s="11" t="s">
        <v>239</v>
      </c>
      <c r="C80" s="15">
        <v>300</v>
      </c>
      <c r="D80" s="11">
        <v>6</v>
      </c>
      <c r="E80" s="127">
        <f>C80*D80</f>
        <v>1800</v>
      </c>
    </row>
    <row r="81" spans="1:5" ht="33" customHeight="1">
      <c r="A81" s="3" t="s">
        <v>16</v>
      </c>
      <c r="B81" s="11" t="s">
        <v>229</v>
      </c>
      <c r="C81" s="15">
        <v>50</v>
      </c>
      <c r="D81" s="11">
        <f>6*12*2</f>
        <v>144</v>
      </c>
      <c r="E81" s="127">
        <f t="shared" ref="E81:E96" si="5">C81*D81</f>
        <v>7200</v>
      </c>
    </row>
    <row r="82" spans="1:5" ht="21" customHeight="1">
      <c r="A82" s="3" t="s">
        <v>16</v>
      </c>
      <c r="B82" s="4" t="s">
        <v>230</v>
      </c>
      <c r="C82" s="15">
        <v>25</v>
      </c>
      <c r="D82" s="11">
        <f>5*6*12</f>
        <v>360</v>
      </c>
      <c r="E82" s="127">
        <f t="shared" si="5"/>
        <v>9000</v>
      </c>
    </row>
    <row r="83" spans="1:5" ht="33" customHeight="1">
      <c r="A83" s="6" t="s">
        <v>17</v>
      </c>
      <c r="B83" s="11" t="s">
        <v>231</v>
      </c>
      <c r="C83" s="15">
        <v>60</v>
      </c>
      <c r="D83" s="11">
        <v>20</v>
      </c>
      <c r="E83" s="127">
        <f t="shared" si="5"/>
        <v>1200</v>
      </c>
    </row>
    <row r="84" spans="1:5" ht="29.25">
      <c r="A84" s="6" t="s">
        <v>18</v>
      </c>
      <c r="B84" s="11"/>
      <c r="C84" s="15"/>
      <c r="D84" s="11"/>
      <c r="E84" s="127">
        <f t="shared" si="5"/>
        <v>0</v>
      </c>
    </row>
    <row r="85" spans="1:5" ht="42.75">
      <c r="A85" s="6" t="s">
        <v>19</v>
      </c>
      <c r="B85" s="11" t="s">
        <v>252</v>
      </c>
      <c r="C85" s="15">
        <v>20</v>
      </c>
      <c r="D85" s="11">
        <v>20</v>
      </c>
      <c r="E85" s="127">
        <f t="shared" si="5"/>
        <v>400</v>
      </c>
    </row>
    <row r="86" spans="1:5" ht="181.5" customHeight="1">
      <c r="A86" s="6" t="s">
        <v>20</v>
      </c>
      <c r="B86" s="157" t="s">
        <v>232</v>
      </c>
      <c r="C86" s="4">
        <v>468</v>
      </c>
      <c r="D86" s="11">
        <v>32</v>
      </c>
      <c r="E86" s="127">
        <f t="shared" si="5"/>
        <v>14976</v>
      </c>
    </row>
    <row r="87" spans="1:5" ht="33" customHeight="1">
      <c r="A87" s="6" t="s">
        <v>21</v>
      </c>
      <c r="B87" s="4" t="s">
        <v>238</v>
      </c>
      <c r="C87" s="15">
        <v>3000</v>
      </c>
      <c r="D87" s="11">
        <v>1</v>
      </c>
      <c r="E87" s="127">
        <f t="shared" si="5"/>
        <v>3000</v>
      </c>
    </row>
    <row r="88" spans="1:5" ht="21" customHeight="1">
      <c r="A88" s="6" t="s">
        <v>22</v>
      </c>
      <c r="B88" s="4"/>
      <c r="C88" s="15"/>
      <c r="D88" s="11"/>
      <c r="E88" s="127">
        <f t="shared" si="5"/>
        <v>0</v>
      </c>
    </row>
    <row r="89" spans="1:5" ht="107.25" customHeight="1">
      <c r="A89" s="6" t="s">
        <v>23</v>
      </c>
      <c r="B89" s="11" t="s">
        <v>236</v>
      </c>
      <c r="C89" s="15">
        <v>425</v>
      </c>
      <c r="D89" s="11">
        <f>6*20</f>
        <v>120</v>
      </c>
      <c r="E89" s="127">
        <f t="shared" si="5"/>
        <v>51000</v>
      </c>
    </row>
    <row r="90" spans="1:5" ht="107.25" customHeight="1">
      <c r="A90" s="6" t="s">
        <v>23</v>
      </c>
      <c r="B90" s="11" t="s">
        <v>237</v>
      </c>
      <c r="C90" s="15">
        <v>24</v>
      </c>
      <c r="D90" s="11">
        <v>72</v>
      </c>
      <c r="E90" s="127">
        <f t="shared" si="5"/>
        <v>1728</v>
      </c>
    </row>
    <row r="91" spans="1:5" ht="33" customHeight="1">
      <c r="A91" s="6" t="s">
        <v>64</v>
      </c>
      <c r="B91" s="4"/>
      <c r="C91" s="15"/>
      <c r="D91" s="11"/>
      <c r="E91" s="127">
        <f t="shared" si="5"/>
        <v>0</v>
      </c>
    </row>
    <row r="92" spans="1:5" ht="30" customHeight="1">
      <c r="A92" s="6" t="s">
        <v>24</v>
      </c>
      <c r="B92" s="4"/>
      <c r="C92" s="15"/>
      <c r="D92" s="11"/>
      <c r="E92" s="127">
        <f t="shared" si="5"/>
        <v>0</v>
      </c>
    </row>
    <row r="93" spans="1:5" ht="21" customHeight="1">
      <c r="A93" s="6" t="s">
        <v>25</v>
      </c>
      <c r="B93" s="4" t="s">
        <v>235</v>
      </c>
      <c r="C93" s="15">
        <v>80</v>
      </c>
      <c r="D93" s="11">
        <v>20</v>
      </c>
      <c r="E93" s="127">
        <f t="shared" si="5"/>
        <v>1600</v>
      </c>
    </row>
    <row r="94" spans="1:5" ht="47.25" customHeight="1">
      <c r="A94" s="6" t="s">
        <v>26</v>
      </c>
      <c r="B94" s="11" t="s">
        <v>233</v>
      </c>
      <c r="C94" s="15">
        <v>150</v>
      </c>
      <c r="D94" s="11">
        <v>300</v>
      </c>
      <c r="E94" s="127">
        <f t="shared" si="5"/>
        <v>45000</v>
      </c>
    </row>
    <row r="95" spans="1:5" ht="21" customHeight="1">
      <c r="A95" s="6" t="s">
        <v>27</v>
      </c>
      <c r="B95" s="4"/>
      <c r="C95" s="15"/>
      <c r="D95" s="11"/>
      <c r="E95" s="127">
        <f t="shared" si="5"/>
        <v>0</v>
      </c>
    </row>
    <row r="96" spans="1:5" ht="21" customHeight="1">
      <c r="A96" s="6" t="s">
        <v>65</v>
      </c>
      <c r="B96" s="4" t="s">
        <v>234</v>
      </c>
      <c r="C96" s="15">
        <v>3000</v>
      </c>
      <c r="D96" s="11">
        <v>1</v>
      </c>
      <c r="E96" s="127">
        <f t="shared" si="5"/>
        <v>3000</v>
      </c>
    </row>
    <row r="97" spans="1:5" ht="30" customHeight="1">
      <c r="A97" s="56" t="s">
        <v>2</v>
      </c>
      <c r="B97" s="56"/>
      <c r="C97" s="57"/>
      <c r="D97" s="58"/>
      <c r="E97" s="131">
        <f>SUM(E79:E96)</f>
        <v>142904</v>
      </c>
    </row>
    <row r="98" spans="1:5" ht="12.75" customHeight="1" thickBot="1">
      <c r="A98" s="16"/>
      <c r="B98" s="70"/>
      <c r="C98" s="83"/>
      <c r="D98" s="83"/>
      <c r="E98" s="83"/>
    </row>
    <row r="99" spans="1:5" ht="45.75" customHeight="1">
      <c r="A99" s="226" t="s">
        <v>149</v>
      </c>
      <c r="B99" s="227"/>
      <c r="C99" s="84"/>
      <c r="D99" s="83"/>
      <c r="E99" s="85"/>
    </row>
    <row r="100" spans="1:5" ht="30" customHeight="1">
      <c r="A100" s="59" t="s">
        <v>67</v>
      </c>
      <c r="B100" s="132">
        <f>E97+E76+E55</f>
        <v>785989</v>
      </c>
      <c r="C100" s="84"/>
      <c r="D100" s="83"/>
      <c r="E100" s="85"/>
    </row>
    <row r="101" spans="1:5" ht="12.75" customHeight="1">
      <c r="A101" s="39" t="s">
        <v>121</v>
      </c>
      <c r="B101" s="40">
        <v>0.1</v>
      </c>
      <c r="C101" s="84"/>
      <c r="D101" s="83"/>
      <c r="E101" s="85"/>
    </row>
    <row r="102" spans="1:5" s="87" customFormat="1" ht="30" customHeight="1">
      <c r="A102" s="59" t="s">
        <v>3</v>
      </c>
      <c r="B102" s="133">
        <f>IF(B101&gt;0.1,"Le taux de majoration pour frais de gestion est plafonné à 10 %",E55*B101)</f>
        <v>40922.5</v>
      </c>
      <c r="C102" s="86"/>
      <c r="D102" s="86"/>
      <c r="E102" s="86"/>
    </row>
    <row r="103" spans="1:5" ht="12.75" customHeight="1">
      <c r="A103" s="88"/>
      <c r="B103" s="89"/>
      <c r="C103" s="84"/>
      <c r="D103" s="83"/>
      <c r="E103" s="85"/>
    </row>
    <row r="104" spans="1:5" s="87" customFormat="1" ht="30" customHeight="1">
      <c r="A104" s="59" t="s">
        <v>118</v>
      </c>
      <c r="B104" s="133">
        <f>B100+B102</f>
        <v>826911.5</v>
      </c>
      <c r="C104" s="86"/>
    </row>
    <row r="105" spans="1:5" ht="15.75" thickBot="1">
      <c r="A105" s="31"/>
      <c r="B105" s="32"/>
      <c r="C105" s="9"/>
    </row>
    <row r="106" spans="1:5" ht="15">
      <c r="A106" s="19"/>
      <c r="B106" s="8"/>
      <c r="C106" s="9"/>
    </row>
    <row r="107" spans="1:5" ht="30" customHeight="1">
      <c r="A107" s="47" t="s">
        <v>68</v>
      </c>
      <c r="B107" s="57">
        <f>C55</f>
        <v>76.7</v>
      </c>
      <c r="C107" s="84"/>
      <c r="D107" s="68"/>
      <c r="E107" s="68"/>
    </row>
    <row r="109" spans="1:5" ht="30" customHeight="1">
      <c r="A109" s="47" t="s">
        <v>69</v>
      </c>
      <c r="B109" s="56">
        <f>B107/12</f>
        <v>6.3916666666666666</v>
      </c>
      <c r="C109" s="85"/>
      <c r="D109" s="83"/>
      <c r="E109" s="85"/>
    </row>
    <row r="112" spans="1:5" ht="30">
      <c r="A112" s="60" t="s">
        <v>159</v>
      </c>
      <c r="B112" s="61">
        <f>IF(B$104=0,"",(E55+B102)/B$104)</f>
        <v>0.54437203981320859</v>
      </c>
    </row>
    <row r="113" spans="1:5" ht="30">
      <c r="A113" s="60" t="s">
        <v>160</v>
      </c>
      <c r="B113" s="61">
        <f>IF(B$104=0,"",E76/B$104)</f>
        <v>0.28281140122008219</v>
      </c>
    </row>
    <row r="114" spans="1:5" ht="30">
      <c r="A114" s="60" t="s">
        <v>161</v>
      </c>
      <c r="B114" s="61">
        <f>IF(B$104=0,"",E97/B$104)</f>
        <v>0.17281655896670925</v>
      </c>
    </row>
    <row r="116" spans="1:5" ht="30" customHeight="1">
      <c r="A116" s="47" t="s">
        <v>46</v>
      </c>
      <c r="B116" s="134">
        <f>IF(B104=0,"",B104/B6)</f>
        <v>2756.3716666666664</v>
      </c>
    </row>
    <row r="117" spans="1:5" ht="9" customHeight="1"/>
    <row r="118" spans="1:5" ht="9" customHeight="1"/>
    <row r="119" spans="1:5" ht="9" customHeight="1"/>
    <row r="120" spans="1:5" ht="9" customHeight="1"/>
    <row r="121" spans="1:5" ht="34.5" customHeight="1" thickBot="1">
      <c r="A121" s="267" t="s">
        <v>113</v>
      </c>
      <c r="B121" s="268"/>
      <c r="C121" s="268"/>
      <c r="D121" s="268"/>
      <c r="E121" s="269"/>
    </row>
    <row r="122" spans="1:5" s="102" customFormat="1" ht="41.25" customHeight="1">
      <c r="A122" s="236" t="s">
        <v>114</v>
      </c>
      <c r="B122" s="242" t="s">
        <v>126</v>
      </c>
      <c r="C122" s="242" t="s">
        <v>115</v>
      </c>
      <c r="D122" s="232" t="s">
        <v>116</v>
      </c>
      <c r="E122" s="233"/>
    </row>
    <row r="123" spans="1:5" s="102" customFormat="1" ht="15" hidden="1" customHeight="1">
      <c r="A123" s="237"/>
      <c r="B123" s="243"/>
      <c r="C123" s="243"/>
      <c r="D123" s="234"/>
      <c r="E123" s="235"/>
    </row>
    <row r="124" spans="1:5" s="102" customFormat="1" ht="15">
      <c r="A124" s="237"/>
      <c r="B124" s="243"/>
      <c r="C124" s="243"/>
      <c r="D124" s="228" t="s">
        <v>111</v>
      </c>
      <c r="E124" s="230" t="s">
        <v>112</v>
      </c>
    </row>
    <row r="125" spans="1:5" s="102" customFormat="1" ht="21" customHeight="1" thickBot="1">
      <c r="A125" s="238"/>
      <c r="B125" s="243"/>
      <c r="C125" s="243"/>
      <c r="D125" s="229"/>
      <c r="E125" s="231"/>
    </row>
    <row r="126" spans="1:5" s="79" customFormat="1" ht="25.5" customHeight="1">
      <c r="A126" s="223" t="s">
        <v>243</v>
      </c>
      <c r="B126" s="315" t="s">
        <v>244</v>
      </c>
      <c r="C126" s="104" t="s">
        <v>55</v>
      </c>
      <c r="D126" s="107"/>
      <c r="E126" s="107"/>
    </row>
    <row r="127" spans="1:5" s="79" customFormat="1" ht="25.5" customHeight="1">
      <c r="A127" s="224"/>
      <c r="B127" s="316"/>
      <c r="C127" s="105" t="s">
        <v>56</v>
      </c>
      <c r="D127" s="159">
        <v>75000</v>
      </c>
      <c r="E127" s="108"/>
    </row>
    <row r="128" spans="1:5" s="79" customFormat="1" ht="25.5" customHeight="1">
      <c r="A128" s="224"/>
      <c r="B128" s="316"/>
      <c r="C128" s="105" t="s">
        <v>66</v>
      </c>
      <c r="D128" s="108"/>
      <c r="E128" s="108"/>
    </row>
    <row r="129" spans="1:5" s="79" customFormat="1" ht="25.5" customHeight="1" thickBot="1">
      <c r="A129" s="225"/>
      <c r="B129" s="317"/>
      <c r="C129" s="106" t="s">
        <v>57</v>
      </c>
      <c r="D129" s="109"/>
      <c r="E129" s="109"/>
    </row>
    <row r="130" spans="1:5" s="79" customFormat="1" ht="25.5" customHeight="1">
      <c r="A130" s="223" t="s">
        <v>243</v>
      </c>
      <c r="B130" s="315" t="s">
        <v>245</v>
      </c>
      <c r="C130" s="104" t="s">
        <v>55</v>
      </c>
      <c r="D130" s="107"/>
      <c r="E130" s="161">
        <v>14067</v>
      </c>
    </row>
    <row r="131" spans="1:5" s="79" customFormat="1" ht="25.5" customHeight="1">
      <c r="A131" s="224"/>
      <c r="B131" s="316"/>
      <c r="C131" s="105" t="s">
        <v>56</v>
      </c>
      <c r="D131" s="108"/>
      <c r="E131" s="108"/>
    </row>
    <row r="132" spans="1:5" s="79" customFormat="1" ht="25.5" customHeight="1">
      <c r="A132" s="224"/>
      <c r="B132" s="316"/>
      <c r="C132" s="105" t="s">
        <v>66</v>
      </c>
      <c r="D132" s="108"/>
      <c r="E132" s="108"/>
    </row>
    <row r="133" spans="1:5" s="79" customFormat="1" ht="71.25" customHeight="1" thickBot="1">
      <c r="A133" s="225"/>
      <c r="B133" s="317"/>
      <c r="C133" s="106" t="s">
        <v>57</v>
      </c>
      <c r="D133" s="109"/>
      <c r="E133" s="109"/>
    </row>
    <row r="134" spans="1:5" s="79" customFormat="1" ht="25.5" customHeight="1">
      <c r="A134" s="223"/>
      <c r="B134" s="239"/>
      <c r="C134" s="104" t="s">
        <v>55</v>
      </c>
      <c r="D134" s="107"/>
      <c r="E134" s="107"/>
    </row>
    <row r="135" spans="1:5" s="79" customFormat="1" ht="25.5" customHeight="1">
      <c r="A135" s="224"/>
      <c r="B135" s="240"/>
      <c r="C135" s="105" t="s">
        <v>56</v>
      </c>
      <c r="D135" s="108"/>
      <c r="E135" s="108"/>
    </row>
    <row r="136" spans="1:5" s="79" customFormat="1" ht="25.5" customHeight="1">
      <c r="A136" s="224"/>
      <c r="B136" s="240"/>
      <c r="C136" s="105" t="s">
        <v>66</v>
      </c>
      <c r="D136" s="108"/>
      <c r="E136" s="108"/>
    </row>
    <row r="137" spans="1:5" s="79" customFormat="1" ht="25.5" customHeight="1" thickBot="1">
      <c r="A137" s="225"/>
      <c r="B137" s="241"/>
      <c r="C137" s="106" t="s">
        <v>57</v>
      </c>
      <c r="D137" s="109"/>
      <c r="E137" s="109"/>
    </row>
    <row r="138" spans="1:5" ht="27.75" customHeight="1">
      <c r="A138" s="90"/>
      <c r="C138" s="62" t="s">
        <v>119</v>
      </c>
      <c r="D138" s="63">
        <f>SUM(D126:D137)</f>
        <v>75000</v>
      </c>
      <c r="E138" s="111"/>
    </row>
    <row r="139" spans="1:5" ht="30">
      <c r="A139" s="91"/>
      <c r="B139" s="92"/>
      <c r="C139" s="62" t="s">
        <v>122</v>
      </c>
      <c r="D139" s="111"/>
      <c r="E139" s="63">
        <f>SUM(E126:E137)</f>
        <v>14067</v>
      </c>
    </row>
    <row r="140" spans="1:5" ht="15.75" thickBot="1">
      <c r="C140" s="33"/>
      <c r="D140" s="70"/>
      <c r="E140" s="34"/>
    </row>
    <row r="141" spans="1:5" ht="15">
      <c r="A141" s="93"/>
      <c r="B141" s="110" t="s">
        <v>117</v>
      </c>
      <c r="C141" s="33"/>
      <c r="D141" s="70"/>
      <c r="E141" s="34"/>
    </row>
    <row r="142" spans="1:5" ht="20.25" customHeight="1">
      <c r="A142" s="35" t="s">
        <v>118</v>
      </c>
      <c r="B142" s="36">
        <f>B104</f>
        <v>826911.5</v>
      </c>
      <c r="C142" s="14"/>
      <c r="D142" s="9"/>
    </row>
    <row r="143" spans="1:5" ht="20.25" customHeight="1">
      <c r="A143" s="35" t="s">
        <v>119</v>
      </c>
      <c r="B143" s="36">
        <f>D138</f>
        <v>75000</v>
      </c>
      <c r="C143" s="14"/>
      <c r="D143" s="9"/>
    </row>
    <row r="144" spans="1:5" ht="20.25" customHeight="1" thickBot="1">
      <c r="A144" s="37" t="s">
        <v>120</v>
      </c>
      <c r="B144" s="38">
        <f>B142+B143</f>
        <v>901911.5</v>
      </c>
    </row>
  </sheetData>
  <sheetProtection algorithmName="SHA-512" hashValue="eSxk+dEE3VdQCqHXCJJs2op+fM5WxawoHIrZNTqMaTIcTx2vDcX0oY00Gn/aczeovzv92sVBpDvGlnnVQCE7cA==" saltValue="jKV6XDQDieynYMmQl0+3jA==" spinCount="100000" sheet="1" objects="1" scenarios="1"/>
  <mergeCells count="32">
    <mergeCell ref="A34:B34"/>
    <mergeCell ref="C41:C42"/>
    <mergeCell ref="E124:E125"/>
    <mergeCell ref="B130:B133"/>
    <mergeCell ref="E41:E42"/>
    <mergeCell ref="A126:A129"/>
    <mergeCell ref="B126:B129"/>
    <mergeCell ref="A130:A133"/>
    <mergeCell ref="A11:E11"/>
    <mergeCell ref="A1:E1"/>
    <mergeCell ref="A10:E10"/>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A20:B20"/>
    <mergeCell ref="A28:B28"/>
    <mergeCell ref="A12:E12"/>
    <mergeCell ref="A14:E14"/>
    <mergeCell ref="A16:E16"/>
    <mergeCell ref="C18:C19"/>
    <mergeCell ref="D18:D19"/>
    <mergeCell ref="E18:E19"/>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34" sqref="B34"/>
    </sheetView>
  </sheetViews>
  <sheetFormatPr baseColWidth="10" defaultRowHeight="15"/>
  <cols>
    <col min="1" max="1" width="36" customWidth="1"/>
    <col min="2" max="2" width="40.5703125" customWidth="1"/>
  </cols>
  <sheetData>
    <row r="1" spans="1:2">
      <c r="A1" s="22" t="s">
        <v>73</v>
      </c>
      <c r="B1" s="25" t="str">
        <f>IF('AAP-DGOS_GBudget'!B4="","",'AAP-DGOS_GBudget'!B4)</f>
        <v/>
      </c>
    </row>
    <row r="2" spans="1:2">
      <c r="A2" s="22" t="s">
        <v>75</v>
      </c>
      <c r="B2" s="23">
        <f>+'AAP-DGOS_GBudget'!B7</f>
        <v>0</v>
      </c>
    </row>
    <row r="3" spans="1:2">
      <c r="A3" s="22" t="s">
        <v>76</v>
      </c>
      <c r="B3" s="23">
        <f>+'AAP-DGOS_GBudget'!B8</f>
        <v>0</v>
      </c>
    </row>
    <row r="4" spans="1:2">
      <c r="A4" t="s">
        <v>166</v>
      </c>
      <c r="B4" s="23">
        <f>+'AAP-DGOS_GBudget'!B9</f>
        <v>0</v>
      </c>
    </row>
    <row r="5" spans="1:2">
      <c r="A5" s="23" t="s">
        <v>63</v>
      </c>
      <c r="B5" s="24">
        <f>'AAP-DGOS_GBudget'!B98</f>
        <v>0</v>
      </c>
    </row>
    <row r="6" spans="1:2">
      <c r="A6" s="23" t="s">
        <v>74</v>
      </c>
      <c r="B6" s="24">
        <f>'AAP-DGOS_GBudget'!D132</f>
        <v>0</v>
      </c>
    </row>
    <row r="7" spans="1:2">
      <c r="A7" s="22" t="s">
        <v>77</v>
      </c>
      <c r="B7" s="22" t="str">
        <f>IF('AAP-DGOS_GBudget'!B72="","NON","OUI")</f>
        <v>NON</v>
      </c>
    </row>
    <row r="8" spans="1:2">
      <c r="A8" s="22" t="s">
        <v>62</v>
      </c>
      <c r="B8" s="22" t="str">
        <f>IF('AAP-DGOS_GBudget'!B96&lt;='AAP-DGOS_GBudget'!E55*0.1,"OK","ERREUR")</f>
        <v>OK</v>
      </c>
    </row>
    <row r="9" spans="1:2">
      <c r="A9" s="64" t="s">
        <v>85</v>
      </c>
      <c r="B9" s="64" t="str">
        <f>IF('AAP-DGOS_GBudget'!A2=RappelData!B10,"","Il s'agit d'une trame antérieure. Veuillez utiliser la dernière version proposée.")</f>
        <v/>
      </c>
    </row>
    <row r="10" spans="1:2">
      <c r="A10" s="64" t="s">
        <v>313</v>
      </c>
      <c r="B10" s="64" t="s">
        <v>303</v>
      </c>
    </row>
    <row r="11" spans="1:2" ht="30">
      <c r="A11" s="65" t="s">
        <v>132</v>
      </c>
      <c r="B11" s="64">
        <f>'AAP-DGOS_GBudget'!B6</f>
        <v>0</v>
      </c>
    </row>
    <row r="12" spans="1:2" ht="30">
      <c r="A12" s="65" t="s">
        <v>133</v>
      </c>
      <c r="B12" s="66" t="str">
        <f>IF(ISNUMBER('AAP-DGOS_GBudget'!B110),'AAP-DGOS_GBudget'!B110,"Pas de patients")</f>
        <v>Pas de patients</v>
      </c>
    </row>
    <row r="13" spans="1:2">
      <c r="A13" s="65" t="s">
        <v>167</v>
      </c>
      <c r="B13" s="115" t="str">
        <f>'AAP-DGOS_GBudget'!B106</f>
        <v/>
      </c>
    </row>
    <row r="14" spans="1:2">
      <c r="A14" s="65" t="s">
        <v>168</v>
      </c>
      <c r="B14" s="115" t="str">
        <f>'AAP-DGOS_GBudget'!B107</f>
        <v/>
      </c>
    </row>
    <row r="15" spans="1:2">
      <c r="A15" s="65" t="s">
        <v>169</v>
      </c>
      <c r="B15" s="115"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Nouveautés</vt:lpstr>
      <vt:lpstr>Lisez-moi</vt:lpstr>
      <vt:lpstr>AAP-DGOS_GBudget</vt:lpstr>
      <vt:lpstr>Couts_Unitaires_métiers</vt:lpstr>
      <vt:lpstr>Métiers recherche clinique</vt:lpstr>
      <vt:lpstr>FAQ</vt:lpstr>
      <vt:lpstr>Exemple</vt:lpstr>
      <vt:lpstr>RappelData</vt:lpstr>
      <vt:lpstr>'AAP-DGOS_GBudget'!Zone_d_impression</vt:lpstr>
      <vt:lpstr>Exemple!Zone_d_impression</vt:lpstr>
      <vt:lpstr>'Lisez-moi'!Zone_d_impression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2026-02-09T14:32:38Z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